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ReDO_2019\Programs\AdvocacyActions\Projects\2021\Institutional\Chisinau_ChildrenRightsActionPlan\Implementare\Costificare\30.07.2021\"/>
    </mc:Choice>
  </mc:AlternateContent>
  <bookViews>
    <workbookView xWindow="0" yWindow="825" windowWidth="20700" windowHeight="10950" tabRatio="926" activeTab="1"/>
  </bookViews>
  <sheets>
    <sheet name="PIP_01" sheetId="261" r:id="rId1"/>
    <sheet name="Buget_01" sheetId="290" r:id="rId2"/>
    <sheet name="1.1.1.1" sheetId="323" r:id="rId3"/>
    <sheet name="1.1.1.2" sheetId="304" r:id="rId4"/>
    <sheet name="1.1.1.3" sheetId="305" r:id="rId5"/>
    <sheet name="1.1.1.4" sheetId="306" r:id="rId6"/>
    <sheet name="1.1.2.1" sheetId="161" r:id="rId7"/>
    <sheet name="1.1.2.2" sheetId="307" r:id="rId8"/>
    <sheet name="1.1.2.3" sheetId="322" r:id="rId9"/>
    <sheet name="1.1.3.1" sheetId="164" r:id="rId10"/>
    <sheet name="1.1.3.2" sheetId="165" r:id="rId11"/>
    <sheet name="1.1.3.3" sheetId="166" r:id="rId12"/>
    <sheet name="1.1.3.4" sheetId="324" r:id="rId13"/>
    <sheet name="1.1.3.5" sheetId="301" r:id="rId14"/>
    <sheet name="1.1.3.6" sheetId="325" r:id="rId15"/>
    <sheet name="1.1.4.1" sheetId="167" r:id="rId16"/>
    <sheet name="1.1.4.2" sheetId="320" r:id="rId17"/>
    <sheet name="1.1.4.3" sheetId="265" r:id="rId18"/>
    <sheet name="1.1.4.4" sheetId="292" r:id="rId19"/>
    <sheet name="1.2.1.1" sheetId="319" r:id="rId20"/>
    <sheet name="1.2.1.2" sheetId="326" r:id="rId21"/>
    <sheet name="1.2.1.3" sheetId="266" r:id="rId22"/>
    <sheet name="1.2.1.4" sheetId="267" r:id="rId23"/>
    <sheet name="1.2.1.5" sheetId="296" r:id="rId24"/>
    <sheet name="1.2.1.6" sheetId="327" r:id="rId25"/>
    <sheet name="1.2.1.7" sheetId="328" r:id="rId26"/>
    <sheet name="1.2.2.1" sheetId="329" r:id="rId27"/>
    <sheet name="1.2.2.2" sheetId="318" r:id="rId28"/>
    <sheet name="1.2.2.3" sheetId="330" r:id="rId29"/>
    <sheet name="1.2.2.4" sheetId="331" r:id="rId30"/>
    <sheet name="1.2.2.5" sheetId="315" r:id="rId31"/>
    <sheet name="1.2.3.1" sheetId="273" r:id="rId32"/>
    <sheet name="1.2.3.2" sheetId="314" r:id="rId33"/>
    <sheet name="1.2.3.3" sheetId="313" r:id="rId34"/>
    <sheet name="1.2.3.4" sheetId="297" r:id="rId35"/>
    <sheet name="1.2.4.1" sheetId="276" r:id="rId36"/>
    <sheet name="1.2.4.2" sheetId="179" r:id="rId37"/>
    <sheet name="1.2.4.3" sheetId="312" r:id="rId38"/>
    <sheet name="1.2.4.4" sheetId="278" r:id="rId39"/>
    <sheet name="1.2.4.5" sheetId="310" r:id="rId40"/>
    <sheet name="1.2.4.6" sheetId="332" r:id="rId41"/>
    <sheet name="1.2.4.7" sheetId="281" r:id="rId42"/>
    <sheet name="1.2.4.8" sheetId="308" r:id="rId43"/>
  </sheets>
  <externalReferences>
    <externalReference r:id="rId44"/>
    <externalReference r:id="rId45"/>
    <externalReference r:id="rId46"/>
  </externalReferences>
  <definedNames>
    <definedName name="_xlnm._FilterDatabase" localSheetId="1" hidden="1">Buget_01!$A$2:$AB$57</definedName>
    <definedName name="_xlnm._FilterDatabase" localSheetId="0" hidden="1">PIP_01!$B$2:$H$56</definedName>
    <definedName name="_ftn1" localSheetId="1">Buget_01!#REF!</definedName>
    <definedName name="_ftn1" localSheetId="0">PIP_01!#REF!</definedName>
    <definedName name="_ftnref1" localSheetId="1">Buget_01!#REF!</definedName>
    <definedName name="_ftnref1" localSheetId="0">PIP_01!#REF!</definedName>
  </definedNames>
  <calcPr calcId="162913"/>
</workbook>
</file>

<file path=xl/calcChain.xml><?xml version="1.0" encoding="utf-8"?>
<calcChain xmlns="http://schemas.openxmlformats.org/spreadsheetml/2006/main">
  <c r="D54" i="290" l="1"/>
  <c r="F54" i="290"/>
  <c r="G54" i="290"/>
  <c r="H54" i="290"/>
  <c r="I54" i="290"/>
  <c r="J54" i="290"/>
  <c r="K54" i="290"/>
  <c r="L54" i="290"/>
  <c r="M54" i="290"/>
  <c r="N54" i="290"/>
  <c r="O54" i="290"/>
  <c r="P54" i="290"/>
  <c r="Q54" i="290"/>
  <c r="R54" i="290"/>
  <c r="S54" i="290"/>
  <c r="T54" i="290"/>
  <c r="U54" i="290"/>
  <c r="V54" i="290"/>
  <c r="W54" i="290"/>
  <c r="X54" i="290"/>
  <c r="Y54" i="290"/>
  <c r="Z54" i="290"/>
  <c r="AA54" i="290"/>
  <c r="E54" i="290"/>
  <c r="C54" i="290"/>
  <c r="D41" i="290"/>
  <c r="F41" i="290"/>
  <c r="G41" i="290"/>
  <c r="H41" i="290"/>
  <c r="I41" i="290"/>
  <c r="J41" i="290"/>
  <c r="K41" i="290"/>
  <c r="L41" i="290"/>
  <c r="M41" i="290"/>
  <c r="N41" i="290"/>
  <c r="O41" i="290"/>
  <c r="P41" i="290"/>
  <c r="Q41" i="290"/>
  <c r="R41" i="290"/>
  <c r="S41" i="290"/>
  <c r="T41" i="290"/>
  <c r="U41" i="290"/>
  <c r="V41" i="290"/>
  <c r="W41" i="290"/>
  <c r="X41" i="290"/>
  <c r="Y41" i="290"/>
  <c r="Z41" i="290"/>
  <c r="AA41" i="290"/>
  <c r="E41" i="290"/>
  <c r="C41" i="290"/>
  <c r="D40" i="290"/>
  <c r="F40" i="290"/>
  <c r="G40" i="290"/>
  <c r="H40" i="290"/>
  <c r="I40" i="290"/>
  <c r="J40" i="290"/>
  <c r="K40" i="290"/>
  <c r="L40" i="290"/>
  <c r="M40" i="290"/>
  <c r="N40" i="290"/>
  <c r="O40" i="290"/>
  <c r="P40" i="290"/>
  <c r="Q40" i="290"/>
  <c r="R40" i="290"/>
  <c r="S40" i="290"/>
  <c r="T40" i="290"/>
  <c r="U40" i="290"/>
  <c r="V40" i="290"/>
  <c r="W40" i="290"/>
  <c r="X40" i="290"/>
  <c r="Y40" i="290"/>
  <c r="Z40" i="290"/>
  <c r="AA40" i="290"/>
  <c r="E40" i="290"/>
  <c r="C40" i="290"/>
  <c r="D38" i="290"/>
  <c r="F38" i="290"/>
  <c r="G38" i="290"/>
  <c r="H38" i="290"/>
  <c r="I38" i="290"/>
  <c r="J38" i="290"/>
  <c r="K38" i="290"/>
  <c r="L38" i="290"/>
  <c r="M38" i="290"/>
  <c r="N38" i="290"/>
  <c r="O38" i="290"/>
  <c r="P38" i="290"/>
  <c r="Q38" i="290"/>
  <c r="R38" i="290"/>
  <c r="S38" i="290"/>
  <c r="T38" i="290"/>
  <c r="U38" i="290"/>
  <c r="V38" i="290"/>
  <c r="W38" i="290"/>
  <c r="X38" i="290"/>
  <c r="Y38" i="290"/>
  <c r="Z38" i="290"/>
  <c r="AA38" i="290"/>
  <c r="E38" i="290"/>
  <c r="C38" i="290"/>
  <c r="D36" i="290"/>
  <c r="F36" i="290"/>
  <c r="G36" i="290"/>
  <c r="H36" i="290"/>
  <c r="I36" i="290"/>
  <c r="J36" i="290"/>
  <c r="K36" i="290"/>
  <c r="L36" i="290"/>
  <c r="M36" i="290"/>
  <c r="N36" i="290"/>
  <c r="O36" i="290"/>
  <c r="P36" i="290"/>
  <c r="Q36" i="290"/>
  <c r="R36" i="290"/>
  <c r="S36" i="290"/>
  <c r="T36" i="290"/>
  <c r="U36" i="290"/>
  <c r="V36" i="290"/>
  <c r="W36" i="290"/>
  <c r="X36" i="290"/>
  <c r="Y36" i="290"/>
  <c r="Z36" i="290"/>
  <c r="AA36" i="290"/>
  <c r="E36" i="290"/>
  <c r="C36" i="290"/>
  <c r="D35" i="290"/>
  <c r="F35" i="290"/>
  <c r="G35" i="290"/>
  <c r="I35" i="290"/>
  <c r="J35" i="290"/>
  <c r="L35" i="290"/>
  <c r="M35" i="290"/>
  <c r="N35" i="290"/>
  <c r="O35" i="290"/>
  <c r="P35" i="290"/>
  <c r="Q35" i="290"/>
  <c r="R35" i="290"/>
  <c r="S35" i="290"/>
  <c r="T35" i="290"/>
  <c r="U35" i="290"/>
  <c r="V35" i="290"/>
  <c r="W35" i="290"/>
  <c r="X35" i="290"/>
  <c r="Y35" i="290"/>
  <c r="Z35" i="290"/>
  <c r="AA35" i="290"/>
  <c r="E35" i="290"/>
  <c r="C35" i="290"/>
  <c r="D31" i="290"/>
  <c r="F31" i="290"/>
  <c r="G31" i="290"/>
  <c r="H31" i="290"/>
  <c r="I31" i="290"/>
  <c r="J31" i="290"/>
  <c r="K31" i="290"/>
  <c r="L31" i="290"/>
  <c r="M31" i="290"/>
  <c r="N31" i="290"/>
  <c r="O31" i="290"/>
  <c r="P31" i="290"/>
  <c r="Q31" i="290"/>
  <c r="R31" i="290"/>
  <c r="S31" i="290"/>
  <c r="T31" i="290"/>
  <c r="U31" i="290"/>
  <c r="V31" i="290"/>
  <c r="W31" i="290"/>
  <c r="X31" i="290"/>
  <c r="Y31" i="290"/>
  <c r="Z31" i="290"/>
  <c r="AA31" i="290"/>
  <c r="E31" i="290"/>
  <c r="C31" i="290"/>
  <c r="D22" i="290"/>
  <c r="F22" i="290"/>
  <c r="G22" i="290"/>
  <c r="H22" i="290"/>
  <c r="I22" i="290"/>
  <c r="J22" i="290"/>
  <c r="K22" i="290"/>
  <c r="L22" i="290"/>
  <c r="M22" i="290"/>
  <c r="N22" i="290"/>
  <c r="O22" i="290"/>
  <c r="P22" i="290"/>
  <c r="Q22" i="290"/>
  <c r="R22" i="290"/>
  <c r="S22" i="290"/>
  <c r="T22" i="290"/>
  <c r="U22" i="290"/>
  <c r="V22" i="290"/>
  <c r="W22" i="290"/>
  <c r="X22" i="290"/>
  <c r="Y22" i="290"/>
  <c r="Z22" i="290"/>
  <c r="AA22" i="290"/>
  <c r="E22" i="290"/>
  <c r="C22" i="290"/>
  <c r="F20" i="290"/>
  <c r="G20" i="290"/>
  <c r="H20" i="290"/>
  <c r="I20" i="290"/>
  <c r="J20" i="290"/>
  <c r="K20" i="290"/>
  <c r="L20" i="290"/>
  <c r="M20" i="290"/>
  <c r="N20" i="290"/>
  <c r="O20" i="290"/>
  <c r="P20" i="290"/>
  <c r="Q20" i="290"/>
  <c r="R20" i="290"/>
  <c r="S20" i="290"/>
  <c r="T20" i="290"/>
  <c r="U20" i="290"/>
  <c r="V20" i="290"/>
  <c r="W20" i="290"/>
  <c r="X20" i="290"/>
  <c r="Y20" i="290"/>
  <c r="Z20" i="290"/>
  <c r="AA20" i="290"/>
  <c r="D20" i="290"/>
  <c r="E20" i="290"/>
  <c r="C20" i="290"/>
  <c r="AD62" i="332"/>
  <c r="AC62" i="332"/>
  <c r="Z62" i="332"/>
  <c r="Y62" i="332"/>
  <c r="X62" i="332"/>
  <c r="V62" i="332"/>
  <c r="U62" i="332"/>
  <c r="Q62" i="332"/>
  <c r="P62" i="332"/>
  <c r="M62" i="332"/>
  <c r="AA60" i="332"/>
  <c r="W60" i="332"/>
  <c r="S60" i="332"/>
  <c r="K60" i="332"/>
  <c r="I60" i="332"/>
  <c r="H60" i="332"/>
  <c r="AA59" i="332"/>
  <c r="W59" i="332"/>
  <c r="S59" i="332"/>
  <c r="K59" i="332"/>
  <c r="I59" i="332"/>
  <c r="H59" i="332"/>
  <c r="F59" i="332"/>
  <c r="F56" i="332" s="1"/>
  <c r="R56" i="332" s="1"/>
  <c r="AA58" i="332"/>
  <c r="W58" i="332"/>
  <c r="S58" i="332"/>
  <c r="K58" i="332"/>
  <c r="I58" i="332"/>
  <c r="H58" i="332"/>
  <c r="F58" i="332"/>
  <c r="R58" i="332" s="1"/>
  <c r="AA57" i="332"/>
  <c r="W57" i="332"/>
  <c r="S57" i="332"/>
  <c r="K57" i="332"/>
  <c r="I57" i="332"/>
  <c r="H57" i="332"/>
  <c r="F57" i="332"/>
  <c r="R57" i="332" s="1"/>
  <c r="E57" i="332"/>
  <c r="AA56" i="332"/>
  <c r="W56" i="332"/>
  <c r="S56" i="332"/>
  <c r="K56" i="332"/>
  <c r="I56" i="332"/>
  <c r="H56" i="332"/>
  <c r="E56" i="332"/>
  <c r="F60" i="332" s="1"/>
  <c r="R60" i="332" s="1"/>
  <c r="AA55" i="332"/>
  <c r="W55" i="332"/>
  <c r="S55" i="332"/>
  <c r="R55" i="332"/>
  <c r="O55" i="332"/>
  <c r="N55" i="332"/>
  <c r="K55" i="332"/>
  <c r="J55" i="332"/>
  <c r="G55" i="332" s="1"/>
  <c r="I55" i="332"/>
  <c r="H55" i="332"/>
  <c r="AA54" i="332"/>
  <c r="W54" i="332"/>
  <c r="S54" i="332"/>
  <c r="I54" i="332"/>
  <c r="F54" i="332"/>
  <c r="R54" i="332" s="1"/>
  <c r="O54" i="332" s="1"/>
  <c r="AA53" i="332"/>
  <c r="W53" i="332"/>
  <c r="S53" i="332"/>
  <c r="O53" i="332"/>
  <c r="L53" i="332"/>
  <c r="H53" i="332" s="1"/>
  <c r="G53" i="332" s="1"/>
  <c r="J53" i="332"/>
  <c r="I53" i="332"/>
  <c r="F53" i="332"/>
  <c r="AA52" i="332"/>
  <c r="W52" i="332"/>
  <c r="S52" i="332"/>
  <c r="R52" i="332"/>
  <c r="O52" i="332"/>
  <c r="N52" i="332"/>
  <c r="K52" i="332" s="1"/>
  <c r="I52" i="332"/>
  <c r="H52" i="332"/>
  <c r="AA51" i="332"/>
  <c r="W51" i="332"/>
  <c r="S51" i="332"/>
  <c r="O51" i="332"/>
  <c r="J51" i="332"/>
  <c r="I51" i="332"/>
  <c r="F51" i="332"/>
  <c r="L51" i="332" s="1"/>
  <c r="AA50" i="332"/>
  <c r="W50" i="332"/>
  <c r="S50" i="332"/>
  <c r="O50" i="332"/>
  <c r="K50" i="332"/>
  <c r="J50" i="332"/>
  <c r="I50" i="332"/>
  <c r="H50" i="332"/>
  <c r="G50" i="332" s="1"/>
  <c r="F50" i="332"/>
  <c r="AA49" i="332"/>
  <c r="W49" i="332"/>
  <c r="S49" i="332"/>
  <c r="R49" i="332"/>
  <c r="O49" i="332"/>
  <c r="N49" i="332"/>
  <c r="K49" i="332" s="1"/>
  <c r="I49" i="332"/>
  <c r="H49" i="332"/>
  <c r="AA48" i="332"/>
  <c r="W48" i="332"/>
  <c r="S48" i="332"/>
  <c r="N48" i="332"/>
  <c r="I48" i="332"/>
  <c r="H48" i="332"/>
  <c r="F48" i="332"/>
  <c r="R48" i="332" s="1"/>
  <c r="AB47" i="332"/>
  <c r="AB62" i="332" s="1"/>
  <c r="AA47" i="332"/>
  <c r="AA62" i="332" s="1"/>
  <c r="X47" i="332"/>
  <c r="W47" i="332"/>
  <c r="W62" i="332" s="1"/>
  <c r="T47" i="332"/>
  <c r="T62" i="332" s="1"/>
  <c r="S47" i="332"/>
  <c r="S62" i="332" s="1"/>
  <c r="R47" i="332"/>
  <c r="O47" i="332" s="1"/>
  <c r="K47" i="332"/>
  <c r="I47" i="332"/>
  <c r="I62" i="332" s="1"/>
  <c r="H47" i="332"/>
  <c r="F47" i="332"/>
  <c r="F40" i="332"/>
  <c r="F39" i="332"/>
  <c r="F34" i="332"/>
  <c r="F33" i="332"/>
  <c r="F31" i="332"/>
  <c r="D23" i="332"/>
  <c r="D30" i="332" s="1"/>
  <c r="F30" i="332" s="1"/>
  <c r="A23" i="332"/>
  <c r="D22" i="332"/>
  <c r="D27" i="332" s="1"/>
  <c r="F27" i="332" s="1"/>
  <c r="A22" i="332"/>
  <c r="D10" i="332"/>
  <c r="D9" i="332"/>
  <c r="AD63" i="331"/>
  <c r="AC63" i="331"/>
  <c r="Z63" i="331"/>
  <c r="Y63" i="331"/>
  <c r="X63" i="331"/>
  <c r="V63" i="331"/>
  <c r="U63" i="331"/>
  <c r="Q63" i="331"/>
  <c r="P63" i="331"/>
  <c r="M63" i="331"/>
  <c r="AA61" i="331"/>
  <c r="W61" i="331"/>
  <c r="S61" i="331"/>
  <c r="K61" i="331"/>
  <c r="I61" i="331"/>
  <c r="H61" i="331"/>
  <c r="F61" i="331"/>
  <c r="R61" i="331" s="1"/>
  <c r="AA60" i="331"/>
  <c r="W60" i="331"/>
  <c r="S60" i="331"/>
  <c r="K60" i="331"/>
  <c r="I60" i="331"/>
  <c r="H60" i="331"/>
  <c r="F60" i="331"/>
  <c r="R60" i="331" s="1"/>
  <c r="AA59" i="331"/>
  <c r="W59" i="331"/>
  <c r="S59" i="331"/>
  <c r="K59" i="331"/>
  <c r="I59" i="331"/>
  <c r="H59" i="331"/>
  <c r="AA58" i="331"/>
  <c r="W58" i="331"/>
  <c r="S58" i="331"/>
  <c r="R58" i="331"/>
  <c r="J58" i="331" s="1"/>
  <c r="K58" i="331"/>
  <c r="I58" i="331"/>
  <c r="H58" i="331"/>
  <c r="F58" i="331"/>
  <c r="AA57" i="331"/>
  <c r="W57" i="331"/>
  <c r="S57" i="331"/>
  <c r="K57" i="331"/>
  <c r="I57" i="331"/>
  <c r="H57" i="331"/>
  <c r="AA56" i="331"/>
  <c r="W56" i="331"/>
  <c r="S56" i="331"/>
  <c r="R56" i="331"/>
  <c r="O56" i="331"/>
  <c r="N56" i="331"/>
  <c r="J56" i="331" s="1"/>
  <c r="G56" i="331" s="1"/>
  <c r="I56" i="331"/>
  <c r="H56" i="331"/>
  <c r="AA55" i="331"/>
  <c r="W55" i="331"/>
  <c r="S55" i="331"/>
  <c r="R55" i="331"/>
  <c r="O55" i="331" s="1"/>
  <c r="L55" i="331"/>
  <c r="I55" i="331"/>
  <c r="H55" i="331"/>
  <c r="F55" i="331"/>
  <c r="N55" i="331" s="1"/>
  <c r="AA54" i="331"/>
  <c r="W54" i="331"/>
  <c r="S54" i="331"/>
  <c r="O54" i="331"/>
  <c r="L54" i="331"/>
  <c r="H54" i="331" s="1"/>
  <c r="G54" i="331" s="1"/>
  <c r="J54" i="331"/>
  <c r="I54" i="331"/>
  <c r="F54" i="331"/>
  <c r="AA53" i="331"/>
  <c r="W53" i="331"/>
  <c r="S53" i="331"/>
  <c r="R53" i="331"/>
  <c r="J53" i="331" s="1"/>
  <c r="G53" i="331" s="1"/>
  <c r="N53" i="331"/>
  <c r="K53" i="331" s="1"/>
  <c r="I53" i="331"/>
  <c r="H53" i="331"/>
  <c r="AA52" i="331"/>
  <c r="W52" i="331"/>
  <c r="S52" i="331"/>
  <c r="O52" i="331"/>
  <c r="L52" i="331"/>
  <c r="K52" i="331"/>
  <c r="J52" i="331"/>
  <c r="I52" i="331"/>
  <c r="H52" i="331"/>
  <c r="G52" i="331" s="1"/>
  <c r="F52" i="331"/>
  <c r="AB51" i="331"/>
  <c r="AA51" i="331"/>
  <c r="X51" i="331"/>
  <c r="W51" i="331" s="1"/>
  <c r="T51" i="331"/>
  <c r="S51" i="331"/>
  <c r="P51" i="331"/>
  <c r="O51" i="331" s="1"/>
  <c r="L51" i="331"/>
  <c r="H51" i="331" s="1"/>
  <c r="G51" i="331" s="1"/>
  <c r="K51" i="331"/>
  <c r="I51" i="331"/>
  <c r="F51" i="331"/>
  <c r="AB50" i="331"/>
  <c r="AA50" i="331" s="1"/>
  <c r="X50" i="331"/>
  <c r="W50" i="331"/>
  <c r="T50" i="331"/>
  <c r="T63" i="331" s="1"/>
  <c r="P50" i="331"/>
  <c r="O50" i="331"/>
  <c r="L50" i="331"/>
  <c r="K50" i="331" s="1"/>
  <c r="J50" i="331"/>
  <c r="I50" i="331"/>
  <c r="F50" i="331"/>
  <c r="AA49" i="331"/>
  <c r="W49" i="331"/>
  <c r="S49" i="331"/>
  <c r="N49" i="331"/>
  <c r="N63" i="331" s="1"/>
  <c r="I49" i="331"/>
  <c r="I63" i="331" s="1"/>
  <c r="H49" i="331"/>
  <c r="F49" i="331"/>
  <c r="R49" i="331" s="1"/>
  <c r="AA48" i="331"/>
  <c r="AA63" i="331" s="1"/>
  <c r="W48" i="331"/>
  <c r="W63" i="331" s="1"/>
  <c r="S48" i="331"/>
  <c r="O48" i="331"/>
  <c r="K48" i="331"/>
  <c r="I48" i="331"/>
  <c r="H48" i="331"/>
  <c r="G48" i="331" s="1"/>
  <c r="F48" i="331"/>
  <c r="F41" i="331"/>
  <c r="F40" i="331"/>
  <c r="F35" i="331"/>
  <c r="F34" i="331"/>
  <c r="F32" i="331"/>
  <c r="D27" i="331"/>
  <c r="F27" i="331" s="1"/>
  <c r="D24" i="331"/>
  <c r="D31" i="331" s="1"/>
  <c r="F31" i="331" s="1"/>
  <c r="A24" i="331"/>
  <c r="D23" i="331"/>
  <c r="D38" i="331" s="1"/>
  <c r="F38" i="331" s="1"/>
  <c r="A23" i="331"/>
  <c r="D11" i="331"/>
  <c r="D10" i="331"/>
  <c r="AD63" i="330"/>
  <c r="AC63" i="330"/>
  <c r="AB63" i="330"/>
  <c r="Z63" i="330"/>
  <c r="Y63" i="330"/>
  <c r="X63" i="330"/>
  <c r="W63" i="330"/>
  <c r="V63" i="330"/>
  <c r="U63" i="330"/>
  <c r="T63" i="330"/>
  <c r="Q63" i="330"/>
  <c r="M63" i="330"/>
  <c r="AA61" i="330"/>
  <c r="W61" i="330"/>
  <c r="S61" i="330"/>
  <c r="R61" i="330"/>
  <c r="O61" i="330" s="1"/>
  <c r="K61" i="330"/>
  <c r="J61" i="330"/>
  <c r="I61" i="330"/>
  <c r="H61" i="330"/>
  <c r="G61" i="330" s="1"/>
  <c r="F61" i="330"/>
  <c r="AA60" i="330"/>
  <c r="W60" i="330"/>
  <c r="S60" i="330"/>
  <c r="R60" i="330"/>
  <c r="O60" i="330" s="1"/>
  <c r="K60" i="330"/>
  <c r="I60" i="330"/>
  <c r="H60" i="330"/>
  <c r="F60" i="330"/>
  <c r="AA59" i="330"/>
  <c r="W59" i="330"/>
  <c r="S59" i="330"/>
  <c r="O59" i="330"/>
  <c r="K59" i="330"/>
  <c r="J59" i="330"/>
  <c r="I59" i="330"/>
  <c r="H59" i="330"/>
  <c r="G59" i="330"/>
  <c r="F59" i="330"/>
  <c r="AA58" i="330"/>
  <c r="W58" i="330"/>
  <c r="S58" i="330"/>
  <c r="K58" i="330"/>
  <c r="J58" i="330"/>
  <c r="I58" i="330"/>
  <c r="E58" i="330"/>
  <c r="F58" i="330" s="1"/>
  <c r="AA57" i="330"/>
  <c r="W57" i="330"/>
  <c r="S57" i="330"/>
  <c r="K57" i="330"/>
  <c r="J57" i="330"/>
  <c r="I57" i="330"/>
  <c r="AA56" i="330"/>
  <c r="W56" i="330"/>
  <c r="S56" i="330"/>
  <c r="R56" i="330"/>
  <c r="O56" i="330"/>
  <c r="N56" i="330"/>
  <c r="K56" i="330" s="1"/>
  <c r="J56" i="330"/>
  <c r="I56" i="330"/>
  <c r="H56" i="330"/>
  <c r="G56" i="330" s="1"/>
  <c r="AA55" i="330"/>
  <c r="W55" i="330"/>
  <c r="S55" i="330"/>
  <c r="I55" i="330"/>
  <c r="F55" i="330"/>
  <c r="N55" i="330" s="1"/>
  <c r="AA54" i="330"/>
  <c r="W54" i="330"/>
  <c r="S54" i="330"/>
  <c r="O54" i="330"/>
  <c r="L54" i="330"/>
  <c r="J54" i="330"/>
  <c r="I54" i="330"/>
  <c r="H54" i="330"/>
  <c r="G54" i="330" s="1"/>
  <c r="F54" i="330"/>
  <c r="AA53" i="330"/>
  <c r="W53" i="330"/>
  <c r="S53" i="330"/>
  <c r="R53" i="330"/>
  <c r="O53" i="330" s="1"/>
  <c r="N53" i="330"/>
  <c r="K53" i="330" s="1"/>
  <c r="I53" i="330"/>
  <c r="H53" i="330"/>
  <c r="AA52" i="330"/>
  <c r="W52" i="330"/>
  <c r="S52" i="330"/>
  <c r="O52" i="330"/>
  <c r="J52" i="330"/>
  <c r="I52" i="330"/>
  <c r="F52" i="330"/>
  <c r="L52" i="330" s="1"/>
  <c r="AA51" i="330"/>
  <c r="W51" i="330"/>
  <c r="S51" i="330"/>
  <c r="O51" i="330"/>
  <c r="K51" i="330"/>
  <c r="I51" i="330"/>
  <c r="H51" i="330"/>
  <c r="G51" i="330"/>
  <c r="F51" i="330"/>
  <c r="AA50" i="330"/>
  <c r="W50" i="330"/>
  <c r="S50" i="330"/>
  <c r="R50" i="330"/>
  <c r="J50" i="330" s="1"/>
  <c r="N50" i="330"/>
  <c r="K50" i="330"/>
  <c r="I50" i="330"/>
  <c r="H50" i="330"/>
  <c r="AA49" i="330"/>
  <c r="W49" i="330"/>
  <c r="S49" i="330"/>
  <c r="I49" i="330"/>
  <c r="H49" i="330"/>
  <c r="F49" i="330"/>
  <c r="N49" i="330" s="1"/>
  <c r="AA48" i="330"/>
  <c r="AA63" i="330" s="1"/>
  <c r="W48" i="330"/>
  <c r="S48" i="330"/>
  <c r="S63" i="330" s="1"/>
  <c r="O48" i="330"/>
  <c r="K48" i="330"/>
  <c r="I48" i="330"/>
  <c r="I63" i="330" s="1"/>
  <c r="H48" i="330"/>
  <c r="G48" i="330"/>
  <c r="F48" i="330"/>
  <c r="F41" i="330"/>
  <c r="F40" i="330"/>
  <c r="D38" i="330"/>
  <c r="F38" i="330" s="1"/>
  <c r="F37" i="330" s="1"/>
  <c r="F35" i="330"/>
  <c r="F34" i="330"/>
  <c r="F32" i="330"/>
  <c r="F31" i="330"/>
  <c r="D31" i="330"/>
  <c r="D29" i="330"/>
  <c r="F29" i="330" s="1"/>
  <c r="D24" i="330"/>
  <c r="A24" i="330"/>
  <c r="D23" i="330"/>
  <c r="D28" i="330" s="1"/>
  <c r="F28" i="330" s="1"/>
  <c r="A23" i="330"/>
  <c r="D11" i="330"/>
  <c r="D10" i="330"/>
  <c r="AD63" i="329"/>
  <c r="AC63" i="329"/>
  <c r="AB63" i="329"/>
  <c r="Z63" i="329"/>
  <c r="Y63" i="329"/>
  <c r="V63" i="329"/>
  <c r="U63" i="329"/>
  <c r="Q63" i="329"/>
  <c r="M63" i="329"/>
  <c r="AA61" i="329"/>
  <c r="W61" i="329"/>
  <c r="S61" i="329"/>
  <c r="R61" i="329"/>
  <c r="O61" i="329"/>
  <c r="K61" i="329"/>
  <c r="J61" i="329"/>
  <c r="I61" i="329"/>
  <c r="H61" i="329"/>
  <c r="G61" i="329" s="1"/>
  <c r="F61" i="329"/>
  <c r="AA60" i="329"/>
  <c r="W60" i="329"/>
  <c r="S60" i="329"/>
  <c r="K60" i="329"/>
  <c r="I60" i="329"/>
  <c r="H60" i="329"/>
  <c r="F60" i="329"/>
  <c r="R60" i="329" s="1"/>
  <c r="AA59" i="329"/>
  <c r="W59" i="329"/>
  <c r="S59" i="329"/>
  <c r="K59" i="329"/>
  <c r="I59" i="329"/>
  <c r="H59" i="329"/>
  <c r="F59" i="329"/>
  <c r="R59" i="329" s="1"/>
  <c r="AA58" i="329"/>
  <c r="W58" i="329"/>
  <c r="S58" i="329"/>
  <c r="O58" i="329"/>
  <c r="K58" i="329"/>
  <c r="J58" i="329"/>
  <c r="I58" i="329"/>
  <c r="H58" i="329"/>
  <c r="G58" i="329" s="1"/>
  <c r="E58" i="329"/>
  <c r="D58" i="329"/>
  <c r="F57" i="329" s="1"/>
  <c r="AA57" i="329"/>
  <c r="K57" i="329"/>
  <c r="J57" i="329"/>
  <c r="I57" i="329"/>
  <c r="AA56" i="329"/>
  <c r="W56" i="329"/>
  <c r="S56" i="329"/>
  <c r="R56" i="329"/>
  <c r="O56" i="329" s="1"/>
  <c r="N56" i="329"/>
  <c r="J56" i="329" s="1"/>
  <c r="G56" i="329" s="1"/>
  <c r="K56" i="329"/>
  <c r="I56" i="329"/>
  <c r="H56" i="329"/>
  <c r="AA55" i="329"/>
  <c r="W55" i="329"/>
  <c r="S55" i="329"/>
  <c r="R55" i="329"/>
  <c r="O55" i="329" s="1"/>
  <c r="L55" i="329"/>
  <c r="H55" i="329" s="1"/>
  <c r="I55" i="329"/>
  <c r="F55" i="329"/>
  <c r="N55" i="329" s="1"/>
  <c r="AA54" i="329"/>
  <c r="W54" i="329"/>
  <c r="S54" i="329"/>
  <c r="O54" i="329"/>
  <c r="L54" i="329"/>
  <c r="H54" i="329" s="1"/>
  <c r="G54" i="329" s="1"/>
  <c r="J54" i="329"/>
  <c r="I54" i="329"/>
  <c r="F54" i="329"/>
  <c r="AA53" i="329"/>
  <c r="W53" i="329"/>
  <c r="S53" i="329"/>
  <c r="R53" i="329"/>
  <c r="O53" i="329"/>
  <c r="N53" i="329"/>
  <c r="K53" i="329" s="1"/>
  <c r="J53" i="329"/>
  <c r="I53" i="329"/>
  <c r="H53" i="329"/>
  <c r="G53" i="329" s="1"/>
  <c r="AA52" i="329"/>
  <c r="W52" i="329"/>
  <c r="T52" i="329"/>
  <c r="O52" i="329"/>
  <c r="L52" i="329"/>
  <c r="H52" i="329" s="1"/>
  <c r="K52" i="329"/>
  <c r="J52" i="329"/>
  <c r="I52" i="329"/>
  <c r="F52" i="329"/>
  <c r="AA51" i="329"/>
  <c r="W51" i="329"/>
  <c r="S51" i="329"/>
  <c r="R51" i="329"/>
  <c r="O51" i="329" s="1"/>
  <c r="K51" i="329"/>
  <c r="I51" i="329"/>
  <c r="H51" i="329"/>
  <c r="G51" i="329"/>
  <c r="F51" i="329"/>
  <c r="AA50" i="329"/>
  <c r="W50" i="329"/>
  <c r="S50" i="329"/>
  <c r="R50" i="329"/>
  <c r="O50" i="329" s="1"/>
  <c r="N50" i="329"/>
  <c r="K50" i="329"/>
  <c r="J50" i="329"/>
  <c r="I50" i="329"/>
  <c r="H50" i="329"/>
  <c r="G50" i="329" s="1"/>
  <c r="AA49" i="329"/>
  <c r="W49" i="329"/>
  <c r="S49" i="329"/>
  <c r="N49" i="329"/>
  <c r="N63" i="329" s="1"/>
  <c r="I49" i="329"/>
  <c r="H49" i="329"/>
  <c r="F49" i="329"/>
  <c r="R49" i="329" s="1"/>
  <c r="O49" i="329" s="1"/>
  <c r="AA48" i="329"/>
  <c r="AA63" i="329" s="1"/>
  <c r="W48" i="329"/>
  <c r="S48" i="329"/>
  <c r="R48" i="329"/>
  <c r="O48" i="329"/>
  <c r="K48" i="329"/>
  <c r="I48" i="329"/>
  <c r="I63" i="329" s="1"/>
  <c r="H48" i="329"/>
  <c r="G48" i="329"/>
  <c r="F48" i="329"/>
  <c r="F63" i="329" s="1"/>
  <c r="F41" i="329"/>
  <c r="F40" i="329"/>
  <c r="F35" i="329"/>
  <c r="F34" i="329"/>
  <c r="F32" i="329"/>
  <c r="D24" i="329"/>
  <c r="D31" i="329" s="1"/>
  <c r="F31" i="329" s="1"/>
  <c r="A24" i="329"/>
  <c r="D23" i="329"/>
  <c r="D27" i="329" s="1"/>
  <c r="F27" i="329" s="1"/>
  <c r="A23" i="329"/>
  <c r="D11" i="329"/>
  <c r="D10" i="329"/>
  <c r="AD63" i="328"/>
  <c r="AC63" i="328"/>
  <c r="AB63" i="328"/>
  <c r="Z63" i="328"/>
  <c r="Y63" i="328"/>
  <c r="V63" i="328"/>
  <c r="U63" i="328"/>
  <c r="T63" i="328"/>
  <c r="Q63" i="328"/>
  <c r="P63" i="328"/>
  <c r="M63" i="328"/>
  <c r="AA61" i="328"/>
  <c r="S61" i="328"/>
  <c r="O61" i="328"/>
  <c r="K61" i="328"/>
  <c r="J61" i="328"/>
  <c r="I61" i="328"/>
  <c r="F61" i="328"/>
  <c r="X61" i="328" s="1"/>
  <c r="AA60" i="328"/>
  <c r="S60" i="328"/>
  <c r="O60" i="328"/>
  <c r="K60" i="328"/>
  <c r="J60" i="328"/>
  <c r="I60" i="328"/>
  <c r="F60" i="328"/>
  <c r="X60" i="328" s="1"/>
  <c r="E60" i="328"/>
  <c r="AA59" i="328"/>
  <c r="X59" i="328"/>
  <c r="W59" i="328" s="1"/>
  <c r="S59" i="328"/>
  <c r="O59" i="328"/>
  <c r="K59" i="328"/>
  <c r="J59" i="328"/>
  <c r="I59" i="328"/>
  <c r="H59" i="328"/>
  <c r="G59" i="328" s="1"/>
  <c r="F59" i="328"/>
  <c r="AA58" i="328"/>
  <c r="S58" i="328"/>
  <c r="O58" i="328"/>
  <c r="K58" i="328"/>
  <c r="J58" i="328"/>
  <c r="I58" i="328"/>
  <c r="F58" i="328"/>
  <c r="X58" i="328" s="1"/>
  <c r="AA57" i="328"/>
  <c r="W57" i="328"/>
  <c r="S57" i="328"/>
  <c r="O57" i="328"/>
  <c r="K57" i="328"/>
  <c r="J57" i="328"/>
  <c r="I57" i="328"/>
  <c r="H57" i="328"/>
  <c r="G57" i="328"/>
  <c r="AA56" i="328"/>
  <c r="W56" i="328"/>
  <c r="S56" i="328"/>
  <c r="R56" i="328"/>
  <c r="O56" i="328" s="1"/>
  <c r="N56" i="328"/>
  <c r="J56" i="328" s="1"/>
  <c r="K56" i="328"/>
  <c r="I56" i="328"/>
  <c r="H56" i="328"/>
  <c r="AA55" i="328"/>
  <c r="W55" i="328"/>
  <c r="S55" i="328"/>
  <c r="R55" i="328"/>
  <c r="O55" i="328" s="1"/>
  <c r="N55" i="328"/>
  <c r="J55" i="328" s="1"/>
  <c r="L55" i="328"/>
  <c r="K55" i="328" s="1"/>
  <c r="I55" i="328"/>
  <c r="F55" i="328"/>
  <c r="AA54" i="328"/>
  <c r="W54" i="328"/>
  <c r="S54" i="328"/>
  <c r="L54" i="328"/>
  <c r="H54" i="328" s="1"/>
  <c r="I54" i="328"/>
  <c r="F54" i="328"/>
  <c r="R54" i="328" s="1"/>
  <c r="O54" i="328" s="1"/>
  <c r="AA53" i="328"/>
  <c r="W53" i="328"/>
  <c r="S53" i="328"/>
  <c r="R53" i="328"/>
  <c r="O53" i="328"/>
  <c r="N53" i="328"/>
  <c r="K53" i="328" s="1"/>
  <c r="I53" i="328"/>
  <c r="H53" i="328"/>
  <c r="AA52" i="328"/>
  <c r="W52" i="328"/>
  <c r="S52" i="328"/>
  <c r="O52" i="328"/>
  <c r="K52" i="328"/>
  <c r="I52" i="328"/>
  <c r="F52" i="328"/>
  <c r="J52" i="328" s="1"/>
  <c r="G52" i="328" s="1"/>
  <c r="AA51" i="328"/>
  <c r="W51" i="328"/>
  <c r="S51" i="328"/>
  <c r="O51" i="328"/>
  <c r="K51" i="328"/>
  <c r="I51" i="328"/>
  <c r="G51" i="328" s="1"/>
  <c r="H51" i="328"/>
  <c r="F51" i="328"/>
  <c r="J51" i="328" s="1"/>
  <c r="AA50" i="328"/>
  <c r="W50" i="328"/>
  <c r="S50" i="328"/>
  <c r="R50" i="328"/>
  <c r="O50" i="328"/>
  <c r="N50" i="328"/>
  <c r="K50" i="328"/>
  <c r="J50" i="328"/>
  <c r="I50" i="328"/>
  <c r="H50" i="328"/>
  <c r="G50" i="328" s="1"/>
  <c r="AA49" i="328"/>
  <c r="W49" i="328"/>
  <c r="S49" i="328"/>
  <c r="I49" i="328"/>
  <c r="H49" i="328"/>
  <c r="F49" i="328"/>
  <c r="R49" i="328" s="1"/>
  <c r="O49" i="328" s="1"/>
  <c r="AA48" i="328"/>
  <c r="AA63" i="328" s="1"/>
  <c r="W48" i="328"/>
  <c r="S48" i="328"/>
  <c r="S63" i="328" s="1"/>
  <c r="K48" i="328"/>
  <c r="I48" i="328"/>
  <c r="I63" i="328" s="1"/>
  <c r="H48" i="328"/>
  <c r="F48" i="328"/>
  <c r="F41" i="328"/>
  <c r="F40" i="328"/>
  <c r="D39" i="328"/>
  <c r="F39" i="328" s="1"/>
  <c r="F35" i="328"/>
  <c r="F34" i="328"/>
  <c r="F32" i="328"/>
  <c r="D31" i="328"/>
  <c r="F31" i="328" s="1"/>
  <c r="D27" i="328"/>
  <c r="F27" i="328" s="1"/>
  <c r="D26" i="328"/>
  <c r="F26" i="328" s="1"/>
  <c r="F43" i="328" s="1"/>
  <c r="D24" i="328"/>
  <c r="A24" i="328"/>
  <c r="D23" i="328"/>
  <c r="D38" i="328" s="1"/>
  <c r="F38" i="328" s="1"/>
  <c r="F37" i="328" s="1"/>
  <c r="A23" i="328"/>
  <c r="D11" i="328"/>
  <c r="D10" i="328"/>
  <c r="Z63" i="327"/>
  <c r="Y63" i="327"/>
  <c r="X63" i="327"/>
  <c r="U63" i="327"/>
  <c r="T63" i="327"/>
  <c r="S63" i="327"/>
  <c r="Q63" i="327"/>
  <c r="P63" i="327"/>
  <c r="M63" i="327"/>
  <c r="AA61" i="327"/>
  <c r="W61" i="327"/>
  <c r="S61" i="327"/>
  <c r="K61" i="327"/>
  <c r="I61" i="327"/>
  <c r="H61" i="327"/>
  <c r="F61" i="327"/>
  <c r="R61" i="327" s="1"/>
  <c r="AA60" i="327"/>
  <c r="W60" i="327"/>
  <c r="S60" i="327"/>
  <c r="O60" i="327"/>
  <c r="K60" i="327"/>
  <c r="J60" i="327"/>
  <c r="I60" i="327"/>
  <c r="H60" i="327"/>
  <c r="G60" i="327" s="1"/>
  <c r="F60" i="327"/>
  <c r="AA59" i="327"/>
  <c r="W59" i="327"/>
  <c r="S59" i="327"/>
  <c r="O59" i="327"/>
  <c r="K59" i="327"/>
  <c r="J59" i="327"/>
  <c r="I59" i="327"/>
  <c r="H59" i="327"/>
  <c r="G59" i="327" s="1"/>
  <c r="F59" i="327"/>
  <c r="AA58" i="327"/>
  <c r="W58" i="327"/>
  <c r="S58" i="327"/>
  <c r="O58" i="327"/>
  <c r="K58" i="327"/>
  <c r="J58" i="327"/>
  <c r="I58" i="327"/>
  <c r="H58" i="327"/>
  <c r="G58" i="327"/>
  <c r="F58" i="327"/>
  <c r="AA57" i="327"/>
  <c r="W57" i="327"/>
  <c r="S57" i="327"/>
  <c r="O57" i="327"/>
  <c r="K57" i="327"/>
  <c r="I57" i="327"/>
  <c r="H57" i="327"/>
  <c r="G57" i="327"/>
  <c r="F57" i="327"/>
  <c r="AA56" i="327"/>
  <c r="W56" i="327"/>
  <c r="S56" i="327"/>
  <c r="R56" i="327"/>
  <c r="O56" i="327"/>
  <c r="N56" i="327"/>
  <c r="K56" i="327"/>
  <c r="J56" i="327"/>
  <c r="I56" i="327"/>
  <c r="H56" i="327"/>
  <c r="G56" i="327" s="1"/>
  <c r="AA55" i="327"/>
  <c r="W55" i="327"/>
  <c r="S55" i="327"/>
  <c r="N55" i="327"/>
  <c r="I55" i="327"/>
  <c r="F55" i="327"/>
  <c r="L55" i="327" s="1"/>
  <c r="AA54" i="327"/>
  <c r="W54" i="327"/>
  <c r="S54" i="327"/>
  <c r="L54" i="327"/>
  <c r="H54" i="327" s="1"/>
  <c r="I54" i="327"/>
  <c r="F54" i="327"/>
  <c r="R54" i="327" s="1"/>
  <c r="O54" i="327" s="1"/>
  <c r="AA53" i="327"/>
  <c r="W53" i="327"/>
  <c r="S53" i="327"/>
  <c r="R53" i="327"/>
  <c r="O53" i="327" s="1"/>
  <c r="N53" i="327"/>
  <c r="K53" i="327"/>
  <c r="I53" i="327"/>
  <c r="H53" i="327"/>
  <c r="AA52" i="327"/>
  <c r="W52" i="327"/>
  <c r="V52" i="327"/>
  <c r="S52" i="327"/>
  <c r="O52" i="327"/>
  <c r="K52" i="327"/>
  <c r="J52" i="327"/>
  <c r="I52" i="327"/>
  <c r="G52" i="327"/>
  <c r="F52" i="327"/>
  <c r="AA51" i="327"/>
  <c r="W51" i="327"/>
  <c r="V51" i="327"/>
  <c r="V63" i="327" s="1"/>
  <c r="S51" i="327"/>
  <c r="O51" i="327"/>
  <c r="K51" i="327"/>
  <c r="J51" i="327"/>
  <c r="I51" i="327"/>
  <c r="G51" i="327" s="1"/>
  <c r="H51" i="327"/>
  <c r="F51" i="327"/>
  <c r="AA50" i="327"/>
  <c r="W50" i="327"/>
  <c r="S50" i="327"/>
  <c r="R50" i="327"/>
  <c r="O50" i="327" s="1"/>
  <c r="N50" i="327"/>
  <c r="K50" i="327"/>
  <c r="I50" i="327"/>
  <c r="H50" i="327"/>
  <c r="AA49" i="327"/>
  <c r="W49" i="327"/>
  <c r="S49" i="327"/>
  <c r="N49" i="327"/>
  <c r="K49" i="327"/>
  <c r="I49" i="327"/>
  <c r="H49" i="327"/>
  <c r="F49" i="327"/>
  <c r="R49" i="327" s="1"/>
  <c r="AA48" i="327"/>
  <c r="W48" i="327"/>
  <c r="W63" i="327" s="1"/>
  <c r="S48" i="327"/>
  <c r="O48" i="327"/>
  <c r="I48" i="327"/>
  <c r="I63" i="327" s="1"/>
  <c r="H48" i="327"/>
  <c r="F48" i="327"/>
  <c r="J48" i="327" s="1"/>
  <c r="F41" i="327"/>
  <c r="F40" i="327"/>
  <c r="F35" i="327"/>
  <c r="F34" i="327"/>
  <c r="F32" i="327"/>
  <c r="D28" i="327"/>
  <c r="F28" i="327" s="1"/>
  <c r="D24" i="327"/>
  <c r="D31" i="327" s="1"/>
  <c r="F31" i="327" s="1"/>
  <c r="A24" i="327"/>
  <c r="D23" i="327"/>
  <c r="D27" i="327" s="1"/>
  <c r="F27" i="327" s="1"/>
  <c r="A23" i="327"/>
  <c r="D11" i="327"/>
  <c r="D10" i="327"/>
  <c r="AD63" i="326"/>
  <c r="AC63" i="326"/>
  <c r="AB63" i="326"/>
  <c r="Z63" i="326"/>
  <c r="Y63" i="326"/>
  <c r="X63" i="326"/>
  <c r="V63" i="326"/>
  <c r="U63" i="326"/>
  <c r="T63" i="326"/>
  <c r="Q63" i="326"/>
  <c r="P63" i="326"/>
  <c r="M63" i="326"/>
  <c r="AA61" i="326"/>
  <c r="W61" i="326"/>
  <c r="S61" i="326"/>
  <c r="O61" i="326"/>
  <c r="K61" i="326"/>
  <c r="J61" i="326"/>
  <c r="I61" i="326"/>
  <c r="H61" i="326"/>
  <c r="G61" i="326" s="1"/>
  <c r="E61" i="326"/>
  <c r="F61" i="326" s="1"/>
  <c r="AA60" i="326"/>
  <c r="W60" i="326"/>
  <c r="S60" i="326"/>
  <c r="O60" i="326"/>
  <c r="K60" i="326"/>
  <c r="J60" i="326"/>
  <c r="G60" i="326" s="1"/>
  <c r="I60" i="326"/>
  <c r="H60" i="326"/>
  <c r="F60" i="326"/>
  <c r="AA59" i="326"/>
  <c r="W59" i="326"/>
  <c r="S59" i="326"/>
  <c r="K59" i="326"/>
  <c r="I59" i="326"/>
  <c r="H59" i="326"/>
  <c r="F59" i="326"/>
  <c r="R59" i="326" s="1"/>
  <c r="AA58" i="326"/>
  <c r="W58" i="326"/>
  <c r="S58" i="326"/>
  <c r="O58" i="326"/>
  <c r="K58" i="326"/>
  <c r="J58" i="326"/>
  <c r="I58" i="326"/>
  <c r="H58" i="326"/>
  <c r="G58" i="326" s="1"/>
  <c r="E58" i="326"/>
  <c r="F58" i="326" s="1"/>
  <c r="F57" i="326" s="1"/>
  <c r="AA57" i="326"/>
  <c r="W57" i="326"/>
  <c r="S57" i="326"/>
  <c r="O57" i="326"/>
  <c r="K57" i="326"/>
  <c r="J57" i="326"/>
  <c r="G57" i="326" s="1"/>
  <c r="I57" i="326"/>
  <c r="H57" i="326"/>
  <c r="E57" i="326"/>
  <c r="AA56" i="326"/>
  <c r="W56" i="326"/>
  <c r="S56" i="326"/>
  <c r="R56" i="326"/>
  <c r="O56" i="326"/>
  <c r="N56" i="326"/>
  <c r="K56" i="326" s="1"/>
  <c r="I56" i="326"/>
  <c r="H56" i="326"/>
  <c r="AA55" i="326"/>
  <c r="W55" i="326"/>
  <c r="S55" i="326"/>
  <c r="R55" i="326"/>
  <c r="O55" i="326" s="1"/>
  <c r="N55" i="326"/>
  <c r="J55" i="326" s="1"/>
  <c r="L55" i="326"/>
  <c r="K55" i="326" s="1"/>
  <c r="I55" i="326"/>
  <c r="F55" i="326"/>
  <c r="AA54" i="326"/>
  <c r="W54" i="326"/>
  <c r="S54" i="326"/>
  <c r="N54" i="326"/>
  <c r="L54" i="326"/>
  <c r="I54" i="326"/>
  <c r="H54" i="326"/>
  <c r="F54" i="326"/>
  <c r="R54" i="326" s="1"/>
  <c r="O54" i="326" s="1"/>
  <c r="AA53" i="326"/>
  <c r="W53" i="326"/>
  <c r="S53" i="326"/>
  <c r="R53" i="326"/>
  <c r="O53" i="326"/>
  <c r="N53" i="326"/>
  <c r="K53" i="326" s="1"/>
  <c r="I53" i="326"/>
  <c r="H53" i="326"/>
  <c r="AA52" i="326"/>
  <c r="W52" i="326"/>
  <c r="S52" i="326"/>
  <c r="I52" i="326"/>
  <c r="E52" i="326"/>
  <c r="F52" i="326" s="1"/>
  <c r="AA51" i="326"/>
  <c r="W51" i="326"/>
  <c r="S51" i="326"/>
  <c r="O51" i="326"/>
  <c r="N51" i="326"/>
  <c r="K51" i="326" s="1"/>
  <c r="I51" i="326"/>
  <c r="H51" i="326"/>
  <c r="F51" i="326"/>
  <c r="AA50" i="326"/>
  <c r="W50" i="326"/>
  <c r="S50" i="326"/>
  <c r="R50" i="326"/>
  <c r="O50" i="326"/>
  <c r="N50" i="326"/>
  <c r="K50" i="326" s="1"/>
  <c r="I50" i="326"/>
  <c r="H50" i="326"/>
  <c r="AA49" i="326"/>
  <c r="W49" i="326"/>
  <c r="S49" i="326"/>
  <c r="N49" i="326"/>
  <c r="I49" i="326"/>
  <c r="H49" i="326"/>
  <c r="F49" i="326"/>
  <c r="R49" i="326" s="1"/>
  <c r="O49" i="326" s="1"/>
  <c r="AA48" i="326"/>
  <c r="AA63" i="326" s="1"/>
  <c r="W48" i="326"/>
  <c r="W63" i="326" s="1"/>
  <c r="S48" i="326"/>
  <c r="S63" i="326" s="1"/>
  <c r="K48" i="326"/>
  <c r="I48" i="326"/>
  <c r="I63" i="326" s="1"/>
  <c r="H48" i="326"/>
  <c r="F48" i="326"/>
  <c r="F63" i="326" s="1"/>
  <c r="F41" i="326"/>
  <c r="F40" i="326"/>
  <c r="D38" i="326"/>
  <c r="F38" i="326" s="1"/>
  <c r="F37" i="326" s="1"/>
  <c r="F35" i="326"/>
  <c r="F34" i="326"/>
  <c r="F32" i="326"/>
  <c r="D31" i="326"/>
  <c r="F31" i="326" s="1"/>
  <c r="D29" i="326"/>
  <c r="F29" i="326" s="1"/>
  <c r="D24" i="326"/>
  <c r="A24" i="326"/>
  <c r="D23" i="326"/>
  <c r="D28" i="326" s="1"/>
  <c r="F28" i="326" s="1"/>
  <c r="A23" i="326"/>
  <c r="D11" i="326"/>
  <c r="D10" i="326"/>
  <c r="Q63" i="325"/>
  <c r="P63" i="325"/>
  <c r="M63" i="325"/>
  <c r="K61" i="325"/>
  <c r="I61" i="325"/>
  <c r="H61" i="325"/>
  <c r="F61" i="325"/>
  <c r="R61" i="325" s="1"/>
  <c r="O60" i="325"/>
  <c r="K60" i="325"/>
  <c r="J60" i="325"/>
  <c r="I60" i="325"/>
  <c r="H60" i="325"/>
  <c r="G60" i="325" s="1"/>
  <c r="F60" i="325"/>
  <c r="R59" i="325"/>
  <c r="O59" i="325" s="1"/>
  <c r="K59" i="325"/>
  <c r="J59" i="325"/>
  <c r="I59" i="325"/>
  <c r="H59" i="325"/>
  <c r="G59" i="325" s="1"/>
  <c r="F59" i="325"/>
  <c r="R58" i="325"/>
  <c r="O58" i="325" s="1"/>
  <c r="K58" i="325"/>
  <c r="J58" i="325"/>
  <c r="I58" i="325"/>
  <c r="H58" i="325"/>
  <c r="G58" i="325" s="1"/>
  <c r="F58" i="325"/>
  <c r="O57" i="325"/>
  <c r="K57" i="325"/>
  <c r="J57" i="325"/>
  <c r="I57" i="325"/>
  <c r="H57" i="325"/>
  <c r="G57" i="325" s="1"/>
  <c r="F57" i="325"/>
  <c r="R56" i="325"/>
  <c r="O56" i="325"/>
  <c r="N56" i="325"/>
  <c r="K56" i="325"/>
  <c r="J56" i="325"/>
  <c r="I56" i="325"/>
  <c r="H56" i="325"/>
  <c r="G56" i="325" s="1"/>
  <c r="I55" i="325"/>
  <c r="F55" i="325"/>
  <c r="R55" i="325" s="1"/>
  <c r="O55" i="325" s="1"/>
  <c r="N54" i="325"/>
  <c r="J54" i="325" s="1"/>
  <c r="L54" i="325"/>
  <c r="H54" i="325" s="1"/>
  <c r="G54" i="325" s="1"/>
  <c r="I54" i="325"/>
  <c r="F54" i="325"/>
  <c r="R54" i="325" s="1"/>
  <c r="O54" i="325" s="1"/>
  <c r="R53" i="325"/>
  <c r="O53" i="325"/>
  <c r="N53" i="325"/>
  <c r="K53" i="325" s="1"/>
  <c r="I53" i="325"/>
  <c r="H53" i="325"/>
  <c r="O52" i="325"/>
  <c r="N52" i="325"/>
  <c r="K52" i="325" s="1"/>
  <c r="I52" i="325"/>
  <c r="F52" i="325"/>
  <c r="J52" i="325" s="1"/>
  <c r="G52" i="325" s="1"/>
  <c r="O51" i="325"/>
  <c r="K51" i="325"/>
  <c r="J51" i="325"/>
  <c r="I51" i="325"/>
  <c r="H51" i="325"/>
  <c r="G51" i="325" s="1"/>
  <c r="F51" i="325"/>
  <c r="R50" i="325"/>
  <c r="O50" i="325" s="1"/>
  <c r="N50" i="325"/>
  <c r="J50" i="325" s="1"/>
  <c r="G50" i="325" s="1"/>
  <c r="K50" i="325"/>
  <c r="I50" i="325"/>
  <c r="H50" i="325"/>
  <c r="I49" i="325"/>
  <c r="H49" i="325"/>
  <c r="F49" i="325"/>
  <c r="R49" i="325" s="1"/>
  <c r="O49" i="325" s="1"/>
  <c r="K48" i="325"/>
  <c r="I48" i="325"/>
  <c r="I63" i="325" s="1"/>
  <c r="H48" i="325"/>
  <c r="F48" i="325"/>
  <c r="F63" i="325" s="1"/>
  <c r="F41" i="325"/>
  <c r="F40" i="325"/>
  <c r="F35" i="325"/>
  <c r="F34" i="325"/>
  <c r="F32" i="325"/>
  <c r="D27" i="325"/>
  <c r="F27" i="325" s="1"/>
  <c r="D24" i="325"/>
  <c r="D31" i="325" s="1"/>
  <c r="F31" i="325" s="1"/>
  <c r="A24" i="325"/>
  <c r="D23" i="325"/>
  <c r="D39" i="325" s="1"/>
  <c r="F39" i="325" s="1"/>
  <c r="A23" i="325"/>
  <c r="D11" i="325"/>
  <c r="D10" i="325"/>
  <c r="Q63" i="324"/>
  <c r="P63" i="324"/>
  <c r="M63" i="324"/>
  <c r="K61" i="324"/>
  <c r="I61" i="324"/>
  <c r="H61" i="324"/>
  <c r="E61" i="324"/>
  <c r="F61" i="324" s="1"/>
  <c r="R61" i="324" s="1"/>
  <c r="O60" i="324"/>
  <c r="K60" i="324"/>
  <c r="J60" i="324"/>
  <c r="I60" i="324"/>
  <c r="H60" i="324"/>
  <c r="G60" i="324" s="1"/>
  <c r="E60" i="324"/>
  <c r="F60" i="324" s="1"/>
  <c r="K59" i="324"/>
  <c r="I59" i="324"/>
  <c r="H59" i="324"/>
  <c r="D59" i="324"/>
  <c r="F59" i="324" s="1"/>
  <c r="R59" i="324" s="1"/>
  <c r="K58" i="324"/>
  <c r="I58" i="324"/>
  <c r="H58" i="324"/>
  <c r="O57" i="324"/>
  <c r="K57" i="324"/>
  <c r="I57" i="324"/>
  <c r="H57" i="324"/>
  <c r="F57" i="324"/>
  <c r="J57" i="324" s="1"/>
  <c r="G57" i="324" s="1"/>
  <c r="N56" i="324"/>
  <c r="K56" i="324" s="1"/>
  <c r="I56" i="324"/>
  <c r="H56" i="324"/>
  <c r="F56" i="324"/>
  <c r="R56" i="324" s="1"/>
  <c r="O56" i="324" s="1"/>
  <c r="I55" i="324"/>
  <c r="F55" i="324"/>
  <c r="R55" i="324" s="1"/>
  <c r="O55" i="324" s="1"/>
  <c r="N54" i="324"/>
  <c r="L54" i="324"/>
  <c r="I54" i="324"/>
  <c r="H54" i="324"/>
  <c r="F54" i="324"/>
  <c r="R54" i="324" s="1"/>
  <c r="R53" i="324"/>
  <c r="O53" i="324"/>
  <c r="N53" i="324"/>
  <c r="J53" i="324" s="1"/>
  <c r="K53" i="324"/>
  <c r="I53" i="324"/>
  <c r="H53" i="324"/>
  <c r="O52" i="324"/>
  <c r="K52" i="324"/>
  <c r="I52" i="324"/>
  <c r="I63" i="324" s="1"/>
  <c r="F52" i="324"/>
  <c r="J52" i="324" s="1"/>
  <c r="O51" i="324"/>
  <c r="K51" i="324"/>
  <c r="I51" i="324"/>
  <c r="H51" i="324"/>
  <c r="F51" i="324"/>
  <c r="J51" i="324" s="1"/>
  <c r="G51" i="324" s="1"/>
  <c r="R50" i="324"/>
  <c r="O50" i="324" s="1"/>
  <c r="N50" i="324"/>
  <c r="K50" i="324"/>
  <c r="I50" i="324"/>
  <c r="H50" i="324"/>
  <c r="I49" i="324"/>
  <c r="H49" i="324"/>
  <c r="F49" i="324"/>
  <c r="R49" i="324" s="1"/>
  <c r="O49" i="324" s="1"/>
  <c r="K48" i="324"/>
  <c r="I48" i="324"/>
  <c r="H48" i="324"/>
  <c r="F48" i="324"/>
  <c r="R48" i="324" s="1"/>
  <c r="F41" i="324"/>
  <c r="F40" i="324"/>
  <c r="F35" i="324"/>
  <c r="F34" i="324"/>
  <c r="F32" i="324"/>
  <c r="D24" i="324"/>
  <c r="D31" i="324" s="1"/>
  <c r="F31" i="324" s="1"/>
  <c r="A24" i="324"/>
  <c r="D23" i="324"/>
  <c r="D28" i="324" s="1"/>
  <c r="F28" i="324" s="1"/>
  <c r="A23" i="324"/>
  <c r="D11" i="324"/>
  <c r="D10" i="324"/>
  <c r="F62" i="332" l="1"/>
  <c r="O58" i="332"/>
  <c r="J58" i="332"/>
  <c r="O60" i="332"/>
  <c r="J60" i="332"/>
  <c r="G60" i="332" s="1"/>
  <c r="J57" i="332"/>
  <c r="O57" i="332"/>
  <c r="O56" i="332"/>
  <c r="J56" i="332"/>
  <c r="G56" i="332"/>
  <c r="G57" i="332"/>
  <c r="G58" i="332"/>
  <c r="J48" i="332"/>
  <c r="O48" i="332"/>
  <c r="K51" i="332"/>
  <c r="H51" i="332"/>
  <c r="G51" i="332" s="1"/>
  <c r="G48" i="332"/>
  <c r="D28" i="332"/>
  <c r="F28" i="332" s="1"/>
  <c r="D37" i="332"/>
  <c r="F37" i="332" s="1"/>
  <c r="F36" i="332" s="1"/>
  <c r="R59" i="332"/>
  <c r="D25" i="332"/>
  <c r="F25" i="332" s="1"/>
  <c r="F42" i="332" s="1"/>
  <c r="D38" i="332"/>
  <c r="F38" i="332" s="1"/>
  <c r="K48" i="332"/>
  <c r="J47" i="332"/>
  <c r="R62" i="332"/>
  <c r="D26" i="332"/>
  <c r="F26" i="332" s="1"/>
  <c r="J49" i="332"/>
  <c r="G49" i="332" s="1"/>
  <c r="J52" i="332"/>
  <c r="G52" i="332" s="1"/>
  <c r="L54" i="332"/>
  <c r="N54" i="332"/>
  <c r="J54" i="332" s="1"/>
  <c r="O49" i="331"/>
  <c r="J49" i="331"/>
  <c r="O60" i="331"/>
  <c r="J60" i="331"/>
  <c r="G60" i="331" s="1"/>
  <c r="G58" i="331"/>
  <c r="K55" i="331"/>
  <c r="J55" i="331"/>
  <c r="G55" i="331" s="1"/>
  <c r="O61" i="331"/>
  <c r="J61" i="331"/>
  <c r="G61" i="331" s="1"/>
  <c r="D26" i="331"/>
  <c r="F26" i="331" s="1"/>
  <c r="D39" i="331"/>
  <c r="F39" i="331" s="1"/>
  <c r="F37" i="331" s="1"/>
  <c r="O53" i="331"/>
  <c r="K56" i="331"/>
  <c r="K63" i="331" s="1"/>
  <c r="O58" i="331"/>
  <c r="K49" i="331"/>
  <c r="S50" i="331"/>
  <c r="S63" i="331" s="1"/>
  <c r="D28" i="331"/>
  <c r="F28" i="331" s="1"/>
  <c r="H50" i="331"/>
  <c r="D59" i="331"/>
  <c r="F59" i="331" s="1"/>
  <c r="R59" i="331" s="1"/>
  <c r="L63" i="331"/>
  <c r="AB63" i="331"/>
  <c r="D29" i="331"/>
  <c r="F29" i="331" s="1"/>
  <c r="N63" i="330"/>
  <c r="K49" i="330"/>
  <c r="P58" i="330"/>
  <c r="F57" i="330"/>
  <c r="P57" i="330" s="1"/>
  <c r="G50" i="330"/>
  <c r="K52" i="330"/>
  <c r="H52" i="330"/>
  <c r="G52" i="330" s="1"/>
  <c r="R55" i="330"/>
  <c r="O55" i="330" s="1"/>
  <c r="D26" i="330"/>
  <c r="F26" i="330" s="1"/>
  <c r="F43" i="330" s="1"/>
  <c r="D39" i="330"/>
  <c r="F39" i="330" s="1"/>
  <c r="O50" i="330"/>
  <c r="D27" i="330"/>
  <c r="F27" i="330" s="1"/>
  <c r="R49" i="330"/>
  <c r="J60" i="330"/>
  <c r="G60" i="330" s="1"/>
  <c r="J53" i="330"/>
  <c r="G53" i="330" s="1"/>
  <c r="L55" i="330"/>
  <c r="L63" i="330" s="1"/>
  <c r="K55" i="329"/>
  <c r="J55" i="329"/>
  <c r="G55" i="329" s="1"/>
  <c r="R63" i="329"/>
  <c r="G52" i="329"/>
  <c r="O60" i="329"/>
  <c r="J60" i="329"/>
  <c r="G60" i="329" s="1"/>
  <c r="O59" i="329"/>
  <c r="J59" i="329"/>
  <c r="G59" i="329" s="1"/>
  <c r="D28" i="329"/>
  <c r="F28" i="329" s="1"/>
  <c r="K49" i="329"/>
  <c r="K63" i="329" s="1"/>
  <c r="D29" i="329"/>
  <c r="F29" i="329" s="1"/>
  <c r="D38" i="329"/>
  <c r="F38" i="329" s="1"/>
  <c r="F37" i="329" s="1"/>
  <c r="D26" i="329"/>
  <c r="F26" i="329" s="1"/>
  <c r="F43" i="329" s="1"/>
  <c r="D39" i="329"/>
  <c r="F39" i="329" s="1"/>
  <c r="S52" i="329"/>
  <c r="F58" i="329"/>
  <c r="L63" i="329"/>
  <c r="J49" i="329"/>
  <c r="G56" i="328"/>
  <c r="H58" i="328"/>
  <c r="G58" i="328" s="1"/>
  <c r="W58" i="328"/>
  <c r="X63" i="328"/>
  <c r="H61" i="328"/>
  <c r="G61" i="328" s="1"/>
  <c r="W61" i="328"/>
  <c r="F63" i="328"/>
  <c r="H60" i="328"/>
  <c r="G60" i="328" s="1"/>
  <c r="W60" i="328"/>
  <c r="W63" i="328" s="1"/>
  <c r="F57" i="328"/>
  <c r="N54" i="328"/>
  <c r="J54" i="328" s="1"/>
  <c r="G54" i="328" s="1"/>
  <c r="H55" i="328"/>
  <c r="G55" i="328" s="1"/>
  <c r="D28" i="328"/>
  <c r="F28" i="328" s="1"/>
  <c r="R48" i="328"/>
  <c r="J53" i="328"/>
  <c r="G53" i="328" s="1"/>
  <c r="D29" i="328"/>
  <c r="F29" i="328" s="1"/>
  <c r="N49" i="328"/>
  <c r="L63" i="328"/>
  <c r="O49" i="327"/>
  <c r="J49" i="327"/>
  <c r="G49" i="327"/>
  <c r="K55" i="327"/>
  <c r="H55" i="327"/>
  <c r="L63" i="327"/>
  <c r="O61" i="327"/>
  <c r="J61" i="327"/>
  <c r="G61" i="327" s="1"/>
  <c r="J55" i="327"/>
  <c r="R55" i="327"/>
  <c r="O55" i="327" s="1"/>
  <c r="O63" i="327" s="1"/>
  <c r="D29" i="327"/>
  <c r="F29" i="327" s="1"/>
  <c r="D38" i="327"/>
  <c r="F38" i="327" s="1"/>
  <c r="F37" i="327" s="1"/>
  <c r="G48" i="327"/>
  <c r="N54" i="327"/>
  <c r="F63" i="327"/>
  <c r="J50" i="327"/>
  <c r="G50" i="327" s="1"/>
  <c r="J53" i="327"/>
  <c r="G53" i="327" s="1"/>
  <c r="D26" i="327"/>
  <c r="F26" i="327" s="1"/>
  <c r="F43" i="327" s="1"/>
  <c r="D39" i="327"/>
  <c r="F39" i="327" s="1"/>
  <c r="O59" i="326"/>
  <c r="J59" i="326"/>
  <c r="G59" i="326" s="1"/>
  <c r="G50" i="326"/>
  <c r="R52" i="326"/>
  <c r="O52" i="326" s="1"/>
  <c r="N52" i="326"/>
  <c r="J52" i="326" s="1"/>
  <c r="L52" i="326"/>
  <c r="G51" i="326"/>
  <c r="J54" i="326"/>
  <c r="G54" i="326" s="1"/>
  <c r="J50" i="326"/>
  <c r="J56" i="326"/>
  <c r="G56" i="326" s="1"/>
  <c r="D26" i="326"/>
  <c r="F26" i="326" s="1"/>
  <c r="F43" i="326" s="1"/>
  <c r="D39" i="326"/>
  <c r="F39" i="326" s="1"/>
  <c r="H55" i="326"/>
  <c r="G55" i="326" s="1"/>
  <c r="D27" i="326"/>
  <c r="F27" i="326" s="1"/>
  <c r="J51" i="326"/>
  <c r="J53" i="326"/>
  <c r="G53" i="326" s="1"/>
  <c r="R48" i="326"/>
  <c r="J49" i="326"/>
  <c r="G49" i="326" s="1"/>
  <c r="K49" i="326"/>
  <c r="J61" i="325"/>
  <c r="G61" i="325" s="1"/>
  <c r="O61" i="325"/>
  <c r="N49" i="325"/>
  <c r="L55" i="325"/>
  <c r="D28" i="325"/>
  <c r="F28" i="325" s="1"/>
  <c r="R48" i="325"/>
  <c r="N55" i="325"/>
  <c r="J55" i="325" s="1"/>
  <c r="D29" i="325"/>
  <c r="F29" i="325" s="1"/>
  <c r="D38" i="325"/>
  <c r="F38" i="325" s="1"/>
  <c r="F37" i="325" s="1"/>
  <c r="J53" i="325"/>
  <c r="G53" i="325" s="1"/>
  <c r="D26" i="325"/>
  <c r="F26" i="325" s="1"/>
  <c r="F43" i="325" s="1"/>
  <c r="R63" i="324"/>
  <c r="O48" i="324"/>
  <c r="J48" i="324"/>
  <c r="J61" i="324"/>
  <c r="O61" i="324"/>
  <c r="G61" i="324"/>
  <c r="J54" i="324"/>
  <c r="G54" i="324" s="1"/>
  <c r="O54" i="324"/>
  <c r="G53" i="324"/>
  <c r="J59" i="324"/>
  <c r="G59" i="324" s="1"/>
  <c r="O59" i="324"/>
  <c r="D29" i="324"/>
  <c r="F29" i="324" s="1"/>
  <c r="D38" i="324"/>
  <c r="F38" i="324" s="1"/>
  <c r="F37" i="324" s="1"/>
  <c r="G52" i="324"/>
  <c r="D58" i="324"/>
  <c r="F58" i="324" s="1"/>
  <c r="R58" i="324" s="1"/>
  <c r="D26" i="324"/>
  <c r="F26" i="324" s="1"/>
  <c r="F43" i="324" s="1"/>
  <c r="D39" i="324"/>
  <c r="F39" i="324" s="1"/>
  <c r="J50" i="324"/>
  <c r="G50" i="324" s="1"/>
  <c r="D27" i="324"/>
  <c r="F27" i="324" s="1"/>
  <c r="L55" i="324"/>
  <c r="J56" i="324"/>
  <c r="G56" i="324" s="1"/>
  <c r="N49" i="324"/>
  <c r="N55" i="324"/>
  <c r="J55" i="324" s="1"/>
  <c r="J48" i="290"/>
  <c r="Z48" i="290"/>
  <c r="H43" i="290"/>
  <c r="I43" i="290"/>
  <c r="J43" i="290"/>
  <c r="K43" i="290"/>
  <c r="N43" i="290"/>
  <c r="P43" i="290"/>
  <c r="Q43" i="290"/>
  <c r="R43" i="290"/>
  <c r="S43" i="290"/>
  <c r="T43" i="290"/>
  <c r="U43" i="290"/>
  <c r="V43" i="290"/>
  <c r="W43" i="290"/>
  <c r="X43" i="290"/>
  <c r="Y43" i="290"/>
  <c r="Z43" i="290"/>
  <c r="AA43" i="290"/>
  <c r="I23" i="290"/>
  <c r="J23" i="290"/>
  <c r="L23" i="290"/>
  <c r="M23" i="290"/>
  <c r="N23" i="290"/>
  <c r="O23" i="290"/>
  <c r="P23" i="290"/>
  <c r="Q23" i="290"/>
  <c r="R23" i="290"/>
  <c r="S23" i="290"/>
  <c r="T23" i="290"/>
  <c r="U23" i="290"/>
  <c r="V23" i="290"/>
  <c r="W23" i="290"/>
  <c r="X23" i="290"/>
  <c r="Y23" i="290"/>
  <c r="Z23" i="290"/>
  <c r="AA23" i="290"/>
  <c r="H7" i="290"/>
  <c r="I7" i="290"/>
  <c r="J7" i="290"/>
  <c r="K7" i="290"/>
  <c r="L7" i="290"/>
  <c r="M7" i="290"/>
  <c r="N7" i="290"/>
  <c r="O7" i="290"/>
  <c r="P7" i="290"/>
  <c r="Q7" i="290"/>
  <c r="R7" i="290"/>
  <c r="S7" i="290"/>
  <c r="T7" i="290"/>
  <c r="U7" i="290"/>
  <c r="V7" i="290"/>
  <c r="W7" i="290"/>
  <c r="X7" i="290"/>
  <c r="Y7" i="290"/>
  <c r="Z7" i="290"/>
  <c r="AA7" i="290"/>
  <c r="D19" i="290"/>
  <c r="E20" i="261"/>
  <c r="D21" i="290"/>
  <c r="G23" i="261"/>
  <c r="H23" i="261"/>
  <c r="G43" i="261"/>
  <c r="G50" i="261"/>
  <c r="G51" i="261"/>
  <c r="G52" i="261"/>
  <c r="G53" i="261"/>
  <c r="G55" i="261"/>
  <c r="G56" i="261"/>
  <c r="F50" i="261"/>
  <c r="F51" i="261"/>
  <c r="F52" i="261"/>
  <c r="F53" i="261"/>
  <c r="F55" i="261"/>
  <c r="F56" i="261"/>
  <c r="F49" i="261"/>
  <c r="G49" i="261"/>
  <c r="H45" i="261"/>
  <c r="G45" i="261"/>
  <c r="G46" i="261"/>
  <c r="G47" i="261"/>
  <c r="F46" i="261"/>
  <c r="F47" i="261"/>
  <c r="F44" i="261"/>
  <c r="G44" i="261"/>
  <c r="H42" i="261"/>
  <c r="G39" i="261"/>
  <c r="G42" i="261"/>
  <c r="F39" i="261"/>
  <c r="H34" i="261"/>
  <c r="G32" i="261"/>
  <c r="G33" i="261"/>
  <c r="G34" i="261"/>
  <c r="F32" i="261"/>
  <c r="F33" i="261"/>
  <c r="F30" i="261"/>
  <c r="G30" i="261"/>
  <c r="H30" i="261"/>
  <c r="E30" i="261"/>
  <c r="H25" i="261"/>
  <c r="H26" i="261"/>
  <c r="H27" i="261"/>
  <c r="G25" i="261"/>
  <c r="G26" i="261"/>
  <c r="G27" i="261"/>
  <c r="F25" i="261"/>
  <c r="F24" i="261"/>
  <c r="G24" i="261"/>
  <c r="H24" i="261"/>
  <c r="E25" i="261"/>
  <c r="E24" i="261"/>
  <c r="H18" i="261"/>
  <c r="G18" i="261"/>
  <c r="G19" i="261"/>
  <c r="G21" i="261"/>
  <c r="F18" i="261"/>
  <c r="F19" i="261"/>
  <c r="F21" i="261"/>
  <c r="E18" i="261"/>
  <c r="F17" i="261"/>
  <c r="G17" i="261"/>
  <c r="H17" i="261"/>
  <c r="E17" i="261"/>
  <c r="H9" i="261"/>
  <c r="H10" i="261"/>
  <c r="H11" i="261"/>
  <c r="G9" i="261"/>
  <c r="G10" i="261"/>
  <c r="G11" i="261"/>
  <c r="F9" i="261"/>
  <c r="F10" i="261"/>
  <c r="F11" i="261"/>
  <c r="E9" i="261"/>
  <c r="E10" i="261"/>
  <c r="E11" i="261"/>
  <c r="F8" i="261"/>
  <c r="F7" i="261" s="1"/>
  <c r="G8" i="261"/>
  <c r="G7" i="261" s="1"/>
  <c r="H8" i="261"/>
  <c r="H7" i="261" s="1"/>
  <c r="E8" i="261"/>
  <c r="E7" i="261" s="1"/>
  <c r="E56" i="290"/>
  <c r="F56" i="290"/>
  <c r="I56" i="290"/>
  <c r="J56" i="290"/>
  <c r="K56" i="290"/>
  <c r="M56" i="290"/>
  <c r="N56" i="290"/>
  <c r="P56" i="290"/>
  <c r="Q56" i="290"/>
  <c r="R56" i="290"/>
  <c r="S56" i="290"/>
  <c r="T56" i="290"/>
  <c r="U56" i="290"/>
  <c r="V56" i="290"/>
  <c r="W56" i="290"/>
  <c r="X56" i="290"/>
  <c r="Y56" i="290"/>
  <c r="Z56" i="290"/>
  <c r="AA56" i="290"/>
  <c r="H56" i="290"/>
  <c r="E55" i="290"/>
  <c r="F55" i="290"/>
  <c r="I55" i="290"/>
  <c r="J55" i="290"/>
  <c r="K55" i="290"/>
  <c r="M55" i="290"/>
  <c r="N55" i="290"/>
  <c r="P55" i="290"/>
  <c r="Q55" i="290"/>
  <c r="R55" i="290"/>
  <c r="S55" i="290"/>
  <c r="T55" i="290"/>
  <c r="U55" i="290"/>
  <c r="V55" i="290"/>
  <c r="W55" i="290"/>
  <c r="X55" i="290"/>
  <c r="Y55" i="290"/>
  <c r="Z55" i="290"/>
  <c r="AA55" i="290"/>
  <c r="H55" i="290"/>
  <c r="F54" i="261"/>
  <c r="F48" i="261" s="1"/>
  <c r="G54" i="261"/>
  <c r="G48" i="261" s="1"/>
  <c r="I48" i="290"/>
  <c r="K48" i="290"/>
  <c r="M48" i="290"/>
  <c r="N48" i="290"/>
  <c r="P48" i="290"/>
  <c r="Q48" i="290"/>
  <c r="R48" i="290"/>
  <c r="S48" i="290"/>
  <c r="T48" i="290"/>
  <c r="U48" i="290"/>
  <c r="V48" i="290"/>
  <c r="W48" i="290"/>
  <c r="X48" i="290"/>
  <c r="Y48" i="290"/>
  <c r="AA48" i="290"/>
  <c r="H48" i="290"/>
  <c r="E53" i="290"/>
  <c r="F53" i="290"/>
  <c r="I53" i="290"/>
  <c r="J53" i="290"/>
  <c r="K53" i="290"/>
  <c r="M53" i="290"/>
  <c r="N53" i="290"/>
  <c r="P53" i="290"/>
  <c r="Q53" i="290"/>
  <c r="R53" i="290"/>
  <c r="S53" i="290"/>
  <c r="T53" i="290"/>
  <c r="U53" i="290"/>
  <c r="V53" i="290"/>
  <c r="W53" i="290"/>
  <c r="X53" i="290"/>
  <c r="Y53" i="290"/>
  <c r="Z53" i="290"/>
  <c r="AA53" i="290"/>
  <c r="H53" i="290"/>
  <c r="E52" i="290"/>
  <c r="F52" i="290"/>
  <c r="I52" i="290"/>
  <c r="J52" i="290"/>
  <c r="K52" i="290"/>
  <c r="M52" i="290"/>
  <c r="N52" i="290"/>
  <c r="P52" i="290"/>
  <c r="Q52" i="290"/>
  <c r="R52" i="290"/>
  <c r="S52" i="290"/>
  <c r="T52" i="290"/>
  <c r="U52" i="290"/>
  <c r="V52" i="290"/>
  <c r="W52" i="290"/>
  <c r="X52" i="290"/>
  <c r="Y52" i="290"/>
  <c r="Z52" i="290"/>
  <c r="AA52" i="290"/>
  <c r="H52" i="290"/>
  <c r="E51" i="290"/>
  <c r="F51" i="290"/>
  <c r="I51" i="290"/>
  <c r="J51" i="290"/>
  <c r="K51" i="290"/>
  <c r="M51" i="290"/>
  <c r="N51" i="290"/>
  <c r="P51" i="290"/>
  <c r="Q51" i="290"/>
  <c r="R51" i="290"/>
  <c r="S51" i="290"/>
  <c r="T51" i="290"/>
  <c r="U51" i="290"/>
  <c r="V51" i="290"/>
  <c r="W51" i="290"/>
  <c r="X51" i="290"/>
  <c r="Y51" i="290"/>
  <c r="Z51" i="290"/>
  <c r="AA51" i="290"/>
  <c r="H51" i="290"/>
  <c r="E50" i="290"/>
  <c r="F50" i="290"/>
  <c r="I50" i="290"/>
  <c r="J50" i="290"/>
  <c r="K50" i="290"/>
  <c r="M50" i="290"/>
  <c r="N50" i="290"/>
  <c r="P50" i="290"/>
  <c r="Q50" i="290"/>
  <c r="R50" i="290"/>
  <c r="S50" i="290"/>
  <c r="T50" i="290"/>
  <c r="U50" i="290"/>
  <c r="V50" i="290"/>
  <c r="W50" i="290"/>
  <c r="X50" i="290"/>
  <c r="Y50" i="290"/>
  <c r="Z50" i="290"/>
  <c r="AA50" i="290"/>
  <c r="H50" i="290"/>
  <c r="E49" i="290"/>
  <c r="F49" i="290"/>
  <c r="F48" i="290" s="1"/>
  <c r="I49" i="290"/>
  <c r="J49" i="290"/>
  <c r="K49" i="290"/>
  <c r="M49" i="290"/>
  <c r="N49" i="290"/>
  <c r="P49" i="290"/>
  <c r="Q49" i="290"/>
  <c r="R49" i="290"/>
  <c r="S49" i="290"/>
  <c r="T49" i="290"/>
  <c r="U49" i="290"/>
  <c r="V49" i="290"/>
  <c r="W49" i="290"/>
  <c r="X49" i="290"/>
  <c r="Y49" i="290"/>
  <c r="Z49" i="290"/>
  <c r="AA49" i="290"/>
  <c r="H49" i="290"/>
  <c r="E47" i="290"/>
  <c r="F47" i="290"/>
  <c r="I47" i="290"/>
  <c r="J47" i="290"/>
  <c r="K47" i="290"/>
  <c r="M47" i="290"/>
  <c r="N47" i="290"/>
  <c r="P47" i="290"/>
  <c r="Q47" i="290"/>
  <c r="R47" i="290"/>
  <c r="S47" i="290"/>
  <c r="T47" i="290"/>
  <c r="U47" i="290"/>
  <c r="V47" i="290"/>
  <c r="W47" i="290"/>
  <c r="X47" i="290"/>
  <c r="Y47" i="290"/>
  <c r="Z47" i="290"/>
  <c r="AA47" i="290"/>
  <c r="H47" i="290"/>
  <c r="E46" i="290"/>
  <c r="F46" i="290"/>
  <c r="I46" i="290"/>
  <c r="J46" i="290"/>
  <c r="K46" i="290"/>
  <c r="M46" i="290"/>
  <c r="N46" i="290"/>
  <c r="P46" i="290"/>
  <c r="Q46" i="290"/>
  <c r="R46" i="290"/>
  <c r="S46" i="290"/>
  <c r="T46" i="290"/>
  <c r="U46" i="290"/>
  <c r="V46" i="290"/>
  <c r="W46" i="290"/>
  <c r="X46" i="290"/>
  <c r="Y46" i="290"/>
  <c r="Z46" i="290"/>
  <c r="AA46" i="290"/>
  <c r="H46" i="290"/>
  <c r="P62" i="314"/>
  <c r="P61" i="314"/>
  <c r="F45" i="290"/>
  <c r="I45" i="290"/>
  <c r="J45" i="290"/>
  <c r="K45" i="290"/>
  <c r="N45" i="290"/>
  <c r="P45" i="290"/>
  <c r="Q45" i="290"/>
  <c r="R45" i="290"/>
  <c r="S45" i="290"/>
  <c r="T45" i="290"/>
  <c r="U45" i="290"/>
  <c r="V45" i="290"/>
  <c r="W45" i="290"/>
  <c r="X45" i="290"/>
  <c r="Y45" i="290"/>
  <c r="Z45" i="290"/>
  <c r="AA45" i="290"/>
  <c r="H45" i="290"/>
  <c r="E44" i="290"/>
  <c r="F44" i="290"/>
  <c r="I44" i="290"/>
  <c r="J44" i="290"/>
  <c r="K44" i="290"/>
  <c r="M44" i="290"/>
  <c r="N44" i="290"/>
  <c r="P44" i="290"/>
  <c r="Q44" i="290"/>
  <c r="R44" i="290"/>
  <c r="S44" i="290"/>
  <c r="T44" i="290"/>
  <c r="U44" i="290"/>
  <c r="V44" i="290"/>
  <c r="W44" i="290"/>
  <c r="X44" i="290"/>
  <c r="Y44" i="290"/>
  <c r="Z44" i="290"/>
  <c r="AA44" i="290"/>
  <c r="H44" i="290"/>
  <c r="F42" i="290"/>
  <c r="G42" i="290"/>
  <c r="J42" i="290"/>
  <c r="K42" i="290"/>
  <c r="L42" i="290"/>
  <c r="N42" i="290"/>
  <c r="O42" i="290"/>
  <c r="Q42" i="290"/>
  <c r="R42" i="290"/>
  <c r="S42" i="290"/>
  <c r="T42" i="290"/>
  <c r="U42" i="290"/>
  <c r="V42" i="290"/>
  <c r="W42" i="290"/>
  <c r="X42" i="290"/>
  <c r="Y42" i="290"/>
  <c r="Z42" i="290"/>
  <c r="AA42" i="290"/>
  <c r="I42" i="290"/>
  <c r="F41" i="261"/>
  <c r="G41" i="261"/>
  <c r="F40" i="261"/>
  <c r="G40" i="261"/>
  <c r="E39" i="290"/>
  <c r="F39" i="290"/>
  <c r="I39" i="290"/>
  <c r="J39" i="290"/>
  <c r="K39" i="290"/>
  <c r="M39" i="290"/>
  <c r="N39" i="290"/>
  <c r="P39" i="290"/>
  <c r="Q39" i="290"/>
  <c r="R39" i="290"/>
  <c r="S39" i="290"/>
  <c r="T39" i="290"/>
  <c r="U39" i="290"/>
  <c r="V39" i="290"/>
  <c r="W39" i="290"/>
  <c r="X39" i="290"/>
  <c r="Y39" i="290"/>
  <c r="Z39" i="290"/>
  <c r="AA39" i="290"/>
  <c r="H39" i="290"/>
  <c r="F38" i="261"/>
  <c r="F37" i="290"/>
  <c r="I37" i="290"/>
  <c r="J37" i="290"/>
  <c r="K37" i="290"/>
  <c r="N37" i="290"/>
  <c r="Q37" i="290"/>
  <c r="R37" i="290"/>
  <c r="S37" i="290"/>
  <c r="T37" i="290"/>
  <c r="U37" i="290"/>
  <c r="V37" i="290"/>
  <c r="W37" i="290"/>
  <c r="X37" i="290"/>
  <c r="Y37" i="290"/>
  <c r="Z37" i="290"/>
  <c r="AA37" i="290"/>
  <c r="F36" i="261"/>
  <c r="G36" i="261"/>
  <c r="E35" i="261"/>
  <c r="F35" i="261"/>
  <c r="G35" i="261"/>
  <c r="H35" i="261"/>
  <c r="F34" i="290"/>
  <c r="G34" i="290"/>
  <c r="I34" i="290"/>
  <c r="J34" i="290"/>
  <c r="L34" i="290"/>
  <c r="M34" i="290"/>
  <c r="N34" i="290"/>
  <c r="O34" i="290"/>
  <c r="P34" i="290"/>
  <c r="Q34" i="290"/>
  <c r="R34" i="290"/>
  <c r="S34" i="290"/>
  <c r="V34" i="290"/>
  <c r="W34" i="290"/>
  <c r="X34" i="290"/>
  <c r="Y34" i="290"/>
  <c r="Z34" i="290"/>
  <c r="AA34" i="290"/>
  <c r="E33" i="290"/>
  <c r="F33" i="290"/>
  <c r="I33" i="290"/>
  <c r="J33" i="290"/>
  <c r="K33" i="290"/>
  <c r="M33" i="290"/>
  <c r="N33" i="290"/>
  <c r="P33" i="290"/>
  <c r="Q33" i="290"/>
  <c r="R33" i="290"/>
  <c r="S33" i="290"/>
  <c r="T33" i="290"/>
  <c r="U33" i="290"/>
  <c r="V33" i="290"/>
  <c r="W33" i="290"/>
  <c r="X33" i="290"/>
  <c r="Y33" i="290"/>
  <c r="Z33" i="290"/>
  <c r="AA33" i="290"/>
  <c r="H33" i="290"/>
  <c r="E32" i="290"/>
  <c r="F32" i="290"/>
  <c r="I32" i="290"/>
  <c r="J32" i="290"/>
  <c r="M32" i="290"/>
  <c r="N32" i="290"/>
  <c r="Q32" i="290"/>
  <c r="R32" i="290"/>
  <c r="U32" i="290"/>
  <c r="V32" i="290"/>
  <c r="Y32" i="290"/>
  <c r="Z32" i="290"/>
  <c r="F31" i="261"/>
  <c r="G31" i="261"/>
  <c r="I29" i="290"/>
  <c r="J29" i="290"/>
  <c r="M29" i="290"/>
  <c r="N29" i="290"/>
  <c r="P29" i="290"/>
  <c r="Q29" i="290"/>
  <c r="R29" i="290"/>
  <c r="S29" i="290"/>
  <c r="T29" i="290"/>
  <c r="U29" i="290"/>
  <c r="V29" i="290"/>
  <c r="W29" i="290"/>
  <c r="X29" i="290"/>
  <c r="Y29" i="290"/>
  <c r="Z29" i="290"/>
  <c r="AA29" i="290"/>
  <c r="D30" i="290"/>
  <c r="E30" i="290"/>
  <c r="F30" i="290"/>
  <c r="G30" i="290"/>
  <c r="I30" i="290"/>
  <c r="J30" i="290"/>
  <c r="K30" i="290"/>
  <c r="L30" i="290"/>
  <c r="M30" i="290"/>
  <c r="N30" i="290"/>
  <c r="O30" i="290"/>
  <c r="P30" i="290"/>
  <c r="Q30" i="290"/>
  <c r="R30" i="290"/>
  <c r="S30" i="290"/>
  <c r="T30" i="290"/>
  <c r="U30" i="290"/>
  <c r="V30" i="290"/>
  <c r="W30" i="290"/>
  <c r="X30" i="290"/>
  <c r="Y30" i="290"/>
  <c r="Z30" i="290"/>
  <c r="AA30" i="290"/>
  <c r="H30" i="290"/>
  <c r="F27" i="290"/>
  <c r="G27" i="290"/>
  <c r="I27" i="290"/>
  <c r="J27" i="290"/>
  <c r="L27" i="290"/>
  <c r="M27" i="290"/>
  <c r="N27" i="290"/>
  <c r="O27" i="290"/>
  <c r="P27" i="290"/>
  <c r="Q27" i="290"/>
  <c r="R27" i="290"/>
  <c r="S27" i="290"/>
  <c r="V27" i="290"/>
  <c r="W27" i="290"/>
  <c r="X27" i="290"/>
  <c r="Y27" i="290"/>
  <c r="Z27" i="290"/>
  <c r="AA27" i="290"/>
  <c r="F26" i="290"/>
  <c r="G26" i="290"/>
  <c r="I26" i="290"/>
  <c r="J26" i="290"/>
  <c r="L26" i="290"/>
  <c r="M26" i="290"/>
  <c r="N26" i="290"/>
  <c r="O26" i="290"/>
  <c r="P26" i="290"/>
  <c r="Q26" i="290"/>
  <c r="R26" i="290"/>
  <c r="S26" i="290"/>
  <c r="V26" i="290"/>
  <c r="W26" i="290"/>
  <c r="X26" i="290"/>
  <c r="Y26" i="290"/>
  <c r="Z26" i="290"/>
  <c r="AA26" i="290"/>
  <c r="D25" i="290"/>
  <c r="E25" i="290"/>
  <c r="F25" i="290"/>
  <c r="G25" i="290"/>
  <c r="I25" i="290"/>
  <c r="J25" i="290"/>
  <c r="K25" i="290"/>
  <c r="L25" i="290"/>
  <c r="M25" i="290"/>
  <c r="N25" i="290"/>
  <c r="O25" i="290"/>
  <c r="P25" i="290"/>
  <c r="Q25" i="290"/>
  <c r="R25" i="290"/>
  <c r="S25" i="290"/>
  <c r="T25" i="290"/>
  <c r="U25" i="290"/>
  <c r="V25" i="290"/>
  <c r="W25" i="290"/>
  <c r="X25" i="290"/>
  <c r="Y25" i="290"/>
  <c r="Z25" i="290"/>
  <c r="AA25" i="290"/>
  <c r="H25" i="290"/>
  <c r="D24" i="290"/>
  <c r="E24" i="290"/>
  <c r="F24" i="290"/>
  <c r="F23" i="290" s="1"/>
  <c r="G24" i="290"/>
  <c r="I24" i="290"/>
  <c r="J24" i="290"/>
  <c r="K24" i="290"/>
  <c r="L24" i="290"/>
  <c r="M24" i="290"/>
  <c r="N24" i="290"/>
  <c r="O24" i="290"/>
  <c r="P24" i="290"/>
  <c r="Q24" i="290"/>
  <c r="R24" i="290"/>
  <c r="S24" i="290"/>
  <c r="T24" i="290"/>
  <c r="U24" i="290"/>
  <c r="V24" i="290"/>
  <c r="W24" i="290"/>
  <c r="X24" i="290"/>
  <c r="Y24" i="290"/>
  <c r="Z24" i="290"/>
  <c r="AA24" i="290"/>
  <c r="H24" i="290"/>
  <c r="F22" i="261"/>
  <c r="G22" i="261"/>
  <c r="E21" i="290"/>
  <c r="F21" i="290"/>
  <c r="I21" i="290"/>
  <c r="J21" i="290"/>
  <c r="K21" i="290"/>
  <c r="M21" i="290"/>
  <c r="N21" i="290"/>
  <c r="P21" i="290"/>
  <c r="Q21" i="290"/>
  <c r="R21" i="290"/>
  <c r="S21" i="290"/>
  <c r="T21" i="290"/>
  <c r="U21" i="290"/>
  <c r="V21" i="290"/>
  <c r="W21" i="290"/>
  <c r="X21" i="290"/>
  <c r="Y21" i="290"/>
  <c r="Z21" i="290"/>
  <c r="AA21" i="290"/>
  <c r="H21" i="290"/>
  <c r="F20" i="261"/>
  <c r="F16" i="261" s="1"/>
  <c r="G20" i="261"/>
  <c r="G16" i="261" s="1"/>
  <c r="I16" i="290"/>
  <c r="J16" i="290"/>
  <c r="K16" i="290"/>
  <c r="M16" i="290"/>
  <c r="N16" i="290"/>
  <c r="P16" i="290"/>
  <c r="Q16" i="290"/>
  <c r="R16" i="290"/>
  <c r="S16" i="290"/>
  <c r="T16" i="290"/>
  <c r="U16" i="290"/>
  <c r="V16" i="290"/>
  <c r="X16" i="290"/>
  <c r="Z16" i="290"/>
  <c r="AA16" i="290"/>
  <c r="H16" i="290"/>
  <c r="E19" i="290"/>
  <c r="F19" i="290"/>
  <c r="I19" i="290"/>
  <c r="J19" i="290"/>
  <c r="K19" i="290"/>
  <c r="M19" i="290"/>
  <c r="N19" i="290"/>
  <c r="P19" i="290"/>
  <c r="Q19" i="290"/>
  <c r="R19" i="290"/>
  <c r="S19" i="290"/>
  <c r="T19" i="290"/>
  <c r="U19" i="290"/>
  <c r="V19" i="290"/>
  <c r="W19" i="290"/>
  <c r="X19" i="290"/>
  <c r="Y19" i="290"/>
  <c r="Z19" i="290"/>
  <c r="AA19" i="290"/>
  <c r="H19" i="290"/>
  <c r="D18" i="290"/>
  <c r="E18" i="290"/>
  <c r="F18" i="290"/>
  <c r="G18" i="290"/>
  <c r="I18" i="290"/>
  <c r="J18" i="290"/>
  <c r="K18" i="290"/>
  <c r="L18" i="290"/>
  <c r="M18" i="290"/>
  <c r="N18" i="290"/>
  <c r="O18" i="290"/>
  <c r="P18" i="290"/>
  <c r="Q18" i="290"/>
  <c r="R18" i="290"/>
  <c r="S18" i="290"/>
  <c r="T18" i="290"/>
  <c r="U18" i="290"/>
  <c r="V18" i="290"/>
  <c r="W18" i="290"/>
  <c r="X18" i="290"/>
  <c r="Y18" i="290"/>
  <c r="Z18" i="290"/>
  <c r="AA18" i="290"/>
  <c r="H18" i="290"/>
  <c r="D17" i="290"/>
  <c r="E17" i="290"/>
  <c r="F17" i="290"/>
  <c r="G17" i="290"/>
  <c r="I17" i="290"/>
  <c r="J17" i="290"/>
  <c r="K17" i="290"/>
  <c r="L17" i="290"/>
  <c r="M17" i="290"/>
  <c r="N17" i="290"/>
  <c r="O17" i="290"/>
  <c r="P17" i="290"/>
  <c r="Q17" i="290"/>
  <c r="R17" i="290"/>
  <c r="S17" i="290"/>
  <c r="T17" i="290"/>
  <c r="U17" i="290"/>
  <c r="V17" i="290"/>
  <c r="W17" i="290"/>
  <c r="X17" i="290"/>
  <c r="Y17" i="290"/>
  <c r="Z17" i="290"/>
  <c r="AA17" i="290"/>
  <c r="H17" i="290"/>
  <c r="X15" i="290"/>
  <c r="Y15" i="290"/>
  <c r="Z15" i="290"/>
  <c r="AA15" i="290"/>
  <c r="L14" i="290"/>
  <c r="M14" i="290"/>
  <c r="N14" i="290"/>
  <c r="O14" i="290"/>
  <c r="P14" i="290"/>
  <c r="Q14" i="290"/>
  <c r="R14" i="290"/>
  <c r="S14" i="290"/>
  <c r="X14" i="290"/>
  <c r="Y14" i="290"/>
  <c r="Z14" i="290"/>
  <c r="AA14" i="290"/>
  <c r="L13" i="290"/>
  <c r="M13" i="290"/>
  <c r="N13" i="290"/>
  <c r="O13" i="290"/>
  <c r="P13" i="290"/>
  <c r="Q13" i="290"/>
  <c r="R13" i="290"/>
  <c r="S13" i="290"/>
  <c r="X13" i="290"/>
  <c r="Y13" i="290"/>
  <c r="Y12" i="290" s="1"/>
  <c r="Z13" i="290"/>
  <c r="Z12" i="290" s="1"/>
  <c r="AA13" i="290"/>
  <c r="AA12" i="290" s="1"/>
  <c r="D11" i="290"/>
  <c r="E11" i="290"/>
  <c r="F11" i="290"/>
  <c r="G11" i="290"/>
  <c r="I11" i="290"/>
  <c r="J11" i="290"/>
  <c r="K11" i="290"/>
  <c r="L11" i="290"/>
  <c r="M11" i="290"/>
  <c r="N11" i="290"/>
  <c r="O11" i="290"/>
  <c r="P11" i="290"/>
  <c r="Q11" i="290"/>
  <c r="R11" i="290"/>
  <c r="S11" i="290"/>
  <c r="T11" i="290"/>
  <c r="U11" i="290"/>
  <c r="V11" i="290"/>
  <c r="W11" i="290"/>
  <c r="X11" i="290"/>
  <c r="Y11" i="290"/>
  <c r="Z11" i="290"/>
  <c r="AA11" i="290"/>
  <c r="H11" i="290"/>
  <c r="D10" i="290"/>
  <c r="E10" i="290"/>
  <c r="F10" i="290"/>
  <c r="G10" i="290"/>
  <c r="I10" i="290"/>
  <c r="J10" i="290"/>
  <c r="K10" i="290"/>
  <c r="L10" i="290"/>
  <c r="M10" i="290"/>
  <c r="N10" i="290"/>
  <c r="O10" i="290"/>
  <c r="P10" i="290"/>
  <c r="Q10" i="290"/>
  <c r="R10" i="290"/>
  <c r="S10" i="290"/>
  <c r="T10" i="290"/>
  <c r="U10" i="290"/>
  <c r="V10" i="290"/>
  <c r="W10" i="290"/>
  <c r="X10" i="290"/>
  <c r="Y10" i="290"/>
  <c r="Z10" i="290"/>
  <c r="AA10" i="290"/>
  <c r="H10" i="290"/>
  <c r="D9" i="290"/>
  <c r="E9" i="290"/>
  <c r="F9" i="290"/>
  <c r="G9" i="290"/>
  <c r="I9" i="290"/>
  <c r="J9" i="290"/>
  <c r="K9" i="290"/>
  <c r="L9" i="290"/>
  <c r="M9" i="290"/>
  <c r="N9" i="290"/>
  <c r="O9" i="290"/>
  <c r="P9" i="290"/>
  <c r="Q9" i="290"/>
  <c r="R9" i="290"/>
  <c r="S9" i="290"/>
  <c r="T9" i="290"/>
  <c r="U9" i="290"/>
  <c r="V9" i="290"/>
  <c r="W9" i="290"/>
  <c r="X9" i="290"/>
  <c r="Y9" i="290"/>
  <c r="Z9" i="290"/>
  <c r="AA9" i="290"/>
  <c r="H9" i="290"/>
  <c r="D8" i="290"/>
  <c r="D7" i="290" s="1"/>
  <c r="E8" i="290"/>
  <c r="E7" i="290" s="1"/>
  <c r="F8" i="290"/>
  <c r="G8" i="290"/>
  <c r="I8" i="290"/>
  <c r="J8" i="290"/>
  <c r="K8" i="290"/>
  <c r="L8" i="290"/>
  <c r="M8" i="290"/>
  <c r="N8" i="290"/>
  <c r="O8" i="290"/>
  <c r="P8" i="290"/>
  <c r="Q8" i="290"/>
  <c r="R8" i="290"/>
  <c r="S8" i="290"/>
  <c r="T8" i="290"/>
  <c r="U8" i="290"/>
  <c r="V8" i="290"/>
  <c r="W8" i="290"/>
  <c r="X8" i="290"/>
  <c r="Y8" i="290"/>
  <c r="Z8" i="290"/>
  <c r="AA8" i="290"/>
  <c r="H8" i="290"/>
  <c r="X50" i="281"/>
  <c r="H50" i="281" s="1"/>
  <c r="V50" i="281"/>
  <c r="V62" i="281" s="1"/>
  <c r="H47" i="310"/>
  <c r="U50" i="310"/>
  <c r="I50" i="310" s="1"/>
  <c r="T50" i="310"/>
  <c r="S50" i="310" s="1"/>
  <c r="P47" i="310"/>
  <c r="AD62" i="308"/>
  <c r="AC62" i="308"/>
  <c r="Z62" i="308"/>
  <c r="Y62" i="308"/>
  <c r="V62" i="308"/>
  <c r="U62" i="308"/>
  <c r="Q62" i="308"/>
  <c r="P62" i="308"/>
  <c r="M62" i="308"/>
  <c r="AA60" i="308"/>
  <c r="W60" i="308"/>
  <c r="S60" i="308"/>
  <c r="R60" i="308"/>
  <c r="O60" i="308" s="1"/>
  <c r="K60" i="308"/>
  <c r="I60" i="308"/>
  <c r="H60" i="308"/>
  <c r="F60" i="308"/>
  <c r="AA59" i="308"/>
  <c r="W59" i="308"/>
  <c r="S59" i="308"/>
  <c r="R59" i="308"/>
  <c r="J59" i="308" s="1"/>
  <c r="O59" i="308"/>
  <c r="K59" i="308"/>
  <c r="I59" i="308"/>
  <c r="H59" i="308"/>
  <c r="F59" i="308"/>
  <c r="AA58" i="308"/>
  <c r="W58" i="308"/>
  <c r="S58" i="308"/>
  <c r="K58" i="308"/>
  <c r="I58" i="308"/>
  <c r="H58" i="308"/>
  <c r="AA57" i="308"/>
  <c r="W57" i="308"/>
  <c r="S57" i="308"/>
  <c r="K57" i="308"/>
  <c r="I57" i="308"/>
  <c r="H57" i="308"/>
  <c r="AA56" i="308"/>
  <c r="W56" i="308"/>
  <c r="S56" i="308"/>
  <c r="K56" i="308"/>
  <c r="I56" i="308"/>
  <c r="H56" i="308"/>
  <c r="AA55" i="308"/>
  <c r="W55" i="308"/>
  <c r="S55" i="308"/>
  <c r="R55" i="308"/>
  <c r="O55" i="308"/>
  <c r="N55" i="308"/>
  <c r="J55" i="308" s="1"/>
  <c r="G55" i="308" s="1"/>
  <c r="K55" i="308"/>
  <c r="I55" i="308"/>
  <c r="H55" i="308"/>
  <c r="AA54" i="308"/>
  <c r="W54" i="308"/>
  <c r="S54" i="308"/>
  <c r="R54" i="308"/>
  <c r="O54" i="308" s="1"/>
  <c r="N54" i="308"/>
  <c r="J54" i="308" s="1"/>
  <c r="G54" i="308" s="1"/>
  <c r="L54" i="308"/>
  <c r="K54" i="308"/>
  <c r="I54" i="308"/>
  <c r="H54" i="308"/>
  <c r="F54" i="308"/>
  <c r="AA53" i="308"/>
  <c r="W53" i="308"/>
  <c r="S53" i="308"/>
  <c r="O53" i="308"/>
  <c r="J53" i="308"/>
  <c r="I53" i="308"/>
  <c r="F53" i="308"/>
  <c r="L53" i="308" s="1"/>
  <c r="H53" i="308" s="1"/>
  <c r="G53" i="308" s="1"/>
  <c r="AA52" i="308"/>
  <c r="W52" i="308"/>
  <c r="S52" i="308"/>
  <c r="R52" i="308"/>
  <c r="J52" i="308" s="1"/>
  <c r="O52" i="308"/>
  <c r="N52" i="308"/>
  <c r="K52" i="308"/>
  <c r="I52" i="308"/>
  <c r="G52" i="308" s="1"/>
  <c r="H52" i="308"/>
  <c r="AA51" i="308"/>
  <c r="W51" i="308"/>
  <c r="S51" i="308"/>
  <c r="O51" i="308"/>
  <c r="L51" i="308"/>
  <c r="L62" i="308" s="1"/>
  <c r="K51" i="308"/>
  <c r="J51" i="308"/>
  <c r="I51" i="308"/>
  <c r="H51" i="308"/>
  <c r="G51" i="308"/>
  <c r="F51" i="308"/>
  <c r="AA50" i="308"/>
  <c r="W50" i="308"/>
  <c r="S50" i="308"/>
  <c r="O50" i="308"/>
  <c r="K50" i="308"/>
  <c r="J50" i="308"/>
  <c r="I50" i="308"/>
  <c r="G50" i="308" s="1"/>
  <c r="H50" i="308"/>
  <c r="F50" i="308"/>
  <c r="AA49" i="308"/>
  <c r="W49" i="308"/>
  <c r="S49" i="308"/>
  <c r="R49" i="308"/>
  <c r="J49" i="308" s="1"/>
  <c r="O49" i="308"/>
  <c r="N49" i="308"/>
  <c r="K49" i="308"/>
  <c r="I49" i="308"/>
  <c r="H49" i="308"/>
  <c r="AA48" i="308"/>
  <c r="W48" i="308"/>
  <c r="W62" i="308" s="1"/>
  <c r="S48" i="308"/>
  <c r="N48" i="308"/>
  <c r="N62" i="308" s="1"/>
  <c r="I48" i="308"/>
  <c r="H48" i="308"/>
  <c r="F48" i="308"/>
  <c r="R48" i="308" s="1"/>
  <c r="AB62" i="308"/>
  <c r="AA47" i="308"/>
  <c r="AA62" i="308" s="1"/>
  <c r="X47" i="308"/>
  <c r="X62" i="308" s="1"/>
  <c r="W47" i="308"/>
  <c r="T47" i="308"/>
  <c r="T62" i="308" s="1"/>
  <c r="S47" i="308"/>
  <c r="S62" i="308" s="1"/>
  <c r="O47" i="308"/>
  <c r="K47" i="308"/>
  <c r="J47" i="308"/>
  <c r="I47" i="308"/>
  <c r="I62" i="308" s="1"/>
  <c r="F47" i="308"/>
  <c r="F40" i="308"/>
  <c r="F39" i="308"/>
  <c r="F34" i="308"/>
  <c r="F33" i="308"/>
  <c r="F31" i="308"/>
  <c r="D23" i="308"/>
  <c r="D30" i="308" s="1"/>
  <c r="F30" i="308" s="1"/>
  <c r="A23" i="308"/>
  <c r="D22" i="308"/>
  <c r="D27" i="308" s="1"/>
  <c r="F27" i="308" s="1"/>
  <c r="A22" i="308"/>
  <c r="D10" i="308"/>
  <c r="D9" i="308"/>
  <c r="AD62" i="281"/>
  <c r="AC62" i="281"/>
  <c r="AB62" i="281"/>
  <c r="Z62" i="281"/>
  <c r="Y62" i="281"/>
  <c r="U62" i="281"/>
  <c r="Q62" i="281"/>
  <c r="P62" i="281"/>
  <c r="M62" i="281"/>
  <c r="AA60" i="281"/>
  <c r="W60" i="281"/>
  <c r="S60" i="281"/>
  <c r="R60" i="281"/>
  <c r="O60" i="281" s="1"/>
  <c r="K60" i="281"/>
  <c r="J60" i="281"/>
  <c r="I60" i="281"/>
  <c r="G60" i="281" s="1"/>
  <c r="H60" i="281"/>
  <c r="F60" i="281"/>
  <c r="AA59" i="281"/>
  <c r="W59" i="281"/>
  <c r="S59" i="281"/>
  <c r="R59" i="281"/>
  <c r="O59" i="281" s="1"/>
  <c r="K59" i="281"/>
  <c r="I59" i="281"/>
  <c r="H59" i="281"/>
  <c r="F59" i="281"/>
  <c r="AA58" i="281"/>
  <c r="W58" i="281"/>
  <c r="S58" i="281"/>
  <c r="K58" i="281"/>
  <c r="I58" i="281"/>
  <c r="H58" i="281"/>
  <c r="AA57" i="281"/>
  <c r="W57" i="281"/>
  <c r="S57" i="281"/>
  <c r="K57" i="281"/>
  <c r="I57" i="281"/>
  <c r="H57" i="281"/>
  <c r="AA56" i="281"/>
  <c r="W56" i="281"/>
  <c r="S56" i="281"/>
  <c r="K56" i="281"/>
  <c r="I56" i="281"/>
  <c r="H56" i="281"/>
  <c r="AA55" i="281"/>
  <c r="W55" i="281"/>
  <c r="S55" i="281"/>
  <c r="R55" i="281"/>
  <c r="O55" i="281"/>
  <c r="N55" i="281"/>
  <c r="K55" i="281" s="1"/>
  <c r="I55" i="281"/>
  <c r="H55" i="281"/>
  <c r="AA54" i="281"/>
  <c r="W54" i="281"/>
  <c r="S54" i="281"/>
  <c r="R54" i="281"/>
  <c r="O54" i="281" s="1"/>
  <c r="N54" i="281"/>
  <c r="J54" i="281" s="1"/>
  <c r="L54" i="281"/>
  <c r="K54" i="281"/>
  <c r="I54" i="281"/>
  <c r="H54" i="281"/>
  <c r="F54" i="281"/>
  <c r="AA53" i="281"/>
  <c r="W53" i="281"/>
  <c r="S53" i="281"/>
  <c r="O53" i="281"/>
  <c r="L53" i="281"/>
  <c r="H53" i="281" s="1"/>
  <c r="G53" i="281" s="1"/>
  <c r="J53" i="281"/>
  <c r="I53" i="281"/>
  <c r="F53" i="281"/>
  <c r="AA52" i="281"/>
  <c r="W52" i="281"/>
  <c r="S52" i="281"/>
  <c r="R52" i="281"/>
  <c r="O52" i="281" s="1"/>
  <c r="N52" i="281"/>
  <c r="K52" i="281"/>
  <c r="I52" i="281"/>
  <c r="H52" i="281"/>
  <c r="AA51" i="281"/>
  <c r="W51" i="281"/>
  <c r="S51" i="281"/>
  <c r="O51" i="281"/>
  <c r="L51" i="281"/>
  <c r="K51" i="281"/>
  <c r="J51" i="281"/>
  <c r="I51" i="281"/>
  <c r="H51" i="281"/>
  <c r="G51" i="281" s="1"/>
  <c r="F51" i="281"/>
  <c r="AA50" i="281"/>
  <c r="W50" i="281"/>
  <c r="W62" i="281" s="1"/>
  <c r="S50" i="281"/>
  <c r="O50" i="281"/>
  <c r="K50" i="281"/>
  <c r="J50" i="281"/>
  <c r="I50" i="281"/>
  <c r="F50" i="281"/>
  <c r="AA49" i="281"/>
  <c r="W49" i="281"/>
  <c r="S49" i="281"/>
  <c r="R49" i="281"/>
  <c r="O49" i="281" s="1"/>
  <c r="N49" i="281"/>
  <c r="K49" i="281"/>
  <c r="I49" i="281"/>
  <c r="H49" i="281"/>
  <c r="AA48" i="281"/>
  <c r="W48" i="281"/>
  <c r="S48" i="281"/>
  <c r="N48" i="281"/>
  <c r="N62" i="281" s="1"/>
  <c r="I48" i="281"/>
  <c r="H48" i="281"/>
  <c r="F48" i="281"/>
  <c r="R48" i="281" s="1"/>
  <c r="AB47" i="281"/>
  <c r="AA47" i="281"/>
  <c r="AA62" i="281" s="1"/>
  <c r="X47" i="281"/>
  <c r="W47" i="281"/>
  <c r="T47" i="281"/>
  <c r="S47" i="281" s="1"/>
  <c r="R47" i="281"/>
  <c r="O47" i="281"/>
  <c r="K47" i="281"/>
  <c r="J47" i="281"/>
  <c r="I47" i="281"/>
  <c r="I62" i="281" s="1"/>
  <c r="F47" i="281"/>
  <c r="F40" i="281"/>
  <c r="F39" i="281"/>
  <c r="F34" i="281"/>
  <c r="F33" i="281"/>
  <c r="F31" i="281"/>
  <c r="D23" i="281"/>
  <c r="D30" i="281" s="1"/>
  <c r="F30" i="281" s="1"/>
  <c r="A23" i="281"/>
  <c r="D22" i="281"/>
  <c r="D27" i="281" s="1"/>
  <c r="F27" i="281" s="1"/>
  <c r="A22" i="281"/>
  <c r="D10" i="281"/>
  <c r="D9" i="281"/>
  <c r="AD62" i="310"/>
  <c r="AC62" i="310"/>
  <c r="Z62" i="310"/>
  <c r="Y62" i="310"/>
  <c r="X62" i="310"/>
  <c r="V62" i="310"/>
  <c r="T62" i="310"/>
  <c r="Q62" i="310"/>
  <c r="P62" i="310"/>
  <c r="M62" i="310"/>
  <c r="AA60" i="310"/>
  <c r="W60" i="310"/>
  <c r="S60" i="310"/>
  <c r="K60" i="310"/>
  <c r="I60" i="310"/>
  <c r="H60" i="310"/>
  <c r="F60" i="310"/>
  <c r="R60" i="310" s="1"/>
  <c r="AA59" i="310"/>
  <c r="W59" i="310"/>
  <c r="S59" i="310"/>
  <c r="K59" i="310"/>
  <c r="I59" i="310"/>
  <c r="H59" i="310"/>
  <c r="F59" i="310"/>
  <c r="R59" i="310" s="1"/>
  <c r="AA58" i="310"/>
  <c r="W58" i="310"/>
  <c r="S58" i="310"/>
  <c r="K58" i="310"/>
  <c r="I58" i="310"/>
  <c r="H58" i="310"/>
  <c r="AA57" i="310"/>
  <c r="W57" i="310"/>
  <c r="S57" i="310"/>
  <c r="K57" i="310"/>
  <c r="I57" i="310"/>
  <c r="H57" i="310"/>
  <c r="AA56" i="310"/>
  <c r="W56" i="310"/>
  <c r="S56" i="310"/>
  <c r="K56" i="310"/>
  <c r="I56" i="310"/>
  <c r="H56" i="310"/>
  <c r="AA55" i="310"/>
  <c r="W55" i="310"/>
  <c r="S55" i="310"/>
  <c r="R55" i="310"/>
  <c r="O55" i="310"/>
  <c r="N55" i="310"/>
  <c r="K55" i="310"/>
  <c r="J55" i="310"/>
  <c r="I55" i="310"/>
  <c r="H55" i="310"/>
  <c r="G55" i="310" s="1"/>
  <c r="AA54" i="310"/>
  <c r="W54" i="310"/>
  <c r="S54" i="310"/>
  <c r="L54" i="310"/>
  <c r="I54" i="310"/>
  <c r="F54" i="310"/>
  <c r="R54" i="310" s="1"/>
  <c r="O54" i="310" s="1"/>
  <c r="AA53" i="310"/>
  <c r="W53" i="310"/>
  <c r="S53" i="310"/>
  <c r="O53" i="310"/>
  <c r="J53" i="310"/>
  <c r="I53" i="310"/>
  <c r="F53" i="310"/>
  <c r="L53" i="310" s="1"/>
  <c r="H53" i="310" s="1"/>
  <c r="G53" i="310" s="1"/>
  <c r="AA52" i="310"/>
  <c r="W52" i="310"/>
  <c r="S52" i="310"/>
  <c r="R52" i="310"/>
  <c r="O52" i="310"/>
  <c r="N52" i="310"/>
  <c r="K52" i="310" s="1"/>
  <c r="J52" i="310"/>
  <c r="G52" i="310" s="1"/>
  <c r="I52" i="310"/>
  <c r="H52" i="310"/>
  <c r="AA51" i="310"/>
  <c r="W51" i="310"/>
  <c r="S51" i="310"/>
  <c r="O51" i="310"/>
  <c r="L51" i="310"/>
  <c r="J51" i="310"/>
  <c r="I51" i="310"/>
  <c r="F51" i="310"/>
  <c r="AA50" i="310"/>
  <c r="W50" i="310"/>
  <c r="K50" i="310"/>
  <c r="J50" i="310"/>
  <c r="H50" i="310"/>
  <c r="F50" i="310"/>
  <c r="AA49" i="310"/>
  <c r="W49" i="310"/>
  <c r="S49" i="310"/>
  <c r="R49" i="310"/>
  <c r="O49" i="310"/>
  <c r="N49" i="310"/>
  <c r="K49" i="310" s="1"/>
  <c r="J49" i="310"/>
  <c r="G49" i="310" s="1"/>
  <c r="I49" i="310"/>
  <c r="H49" i="310"/>
  <c r="AA48" i="310"/>
  <c r="W48" i="310"/>
  <c r="S48" i="310"/>
  <c r="I48" i="310"/>
  <c r="H48" i="310"/>
  <c r="F48" i="310"/>
  <c r="R48" i="310" s="1"/>
  <c r="O48" i="310" s="1"/>
  <c r="AB62" i="310"/>
  <c r="W47" i="310"/>
  <c r="W62" i="310" s="1"/>
  <c r="T47" i="310"/>
  <c r="S47" i="310"/>
  <c r="O47" i="310"/>
  <c r="K47" i="310"/>
  <c r="I47" i="310"/>
  <c r="F47" i="310"/>
  <c r="F40" i="310"/>
  <c r="F39" i="310"/>
  <c r="F34" i="310"/>
  <c r="F33" i="310"/>
  <c r="F31" i="310"/>
  <c r="D23" i="310"/>
  <c r="D30" i="310" s="1"/>
  <c r="F30" i="310" s="1"/>
  <c r="A23" i="310"/>
  <c r="D22" i="310"/>
  <c r="F58" i="310" s="1"/>
  <c r="R58" i="310" s="1"/>
  <c r="A22" i="310"/>
  <c r="D10" i="310"/>
  <c r="D9" i="310"/>
  <c r="AD62" i="278"/>
  <c r="AC62" i="278"/>
  <c r="AB62" i="278"/>
  <c r="Z62" i="278"/>
  <c r="Y62" i="278"/>
  <c r="X62" i="278"/>
  <c r="V62" i="278"/>
  <c r="U62" i="278"/>
  <c r="T62" i="278"/>
  <c r="Q62" i="278"/>
  <c r="P62" i="278"/>
  <c r="M62" i="278"/>
  <c r="AA60" i="278"/>
  <c r="W60" i="278"/>
  <c r="S60" i="278"/>
  <c r="K60" i="278"/>
  <c r="I60" i="278"/>
  <c r="H60" i="278"/>
  <c r="F60" i="278"/>
  <c r="R60" i="278" s="1"/>
  <c r="AA59" i="278"/>
  <c r="W59" i="278"/>
  <c r="S59" i="278"/>
  <c r="K59" i="278"/>
  <c r="I59" i="278"/>
  <c r="H59" i="278"/>
  <c r="F59" i="278"/>
  <c r="R59" i="278" s="1"/>
  <c r="AA58" i="278"/>
  <c r="W58" i="278"/>
  <c r="S58" i="278"/>
  <c r="K58" i="278"/>
  <c r="I58" i="278"/>
  <c r="H58" i="278"/>
  <c r="AA57" i="278"/>
  <c r="W57" i="278"/>
  <c r="S57" i="278"/>
  <c r="K57" i="278"/>
  <c r="I57" i="278"/>
  <c r="H57" i="278"/>
  <c r="F57" i="278"/>
  <c r="AA56" i="278"/>
  <c r="W56" i="278"/>
  <c r="S56" i="278"/>
  <c r="K56" i="278"/>
  <c r="I56" i="278"/>
  <c r="H56" i="278"/>
  <c r="AA55" i="278"/>
  <c r="W55" i="278"/>
  <c r="S55" i="278"/>
  <c r="R55" i="278"/>
  <c r="O55" i="278"/>
  <c r="N55" i="278"/>
  <c r="K55" i="278"/>
  <c r="J55" i="278"/>
  <c r="I55" i="278"/>
  <c r="H55" i="278"/>
  <c r="G55" i="278" s="1"/>
  <c r="AA54" i="278"/>
  <c r="W54" i="278"/>
  <c r="S54" i="278"/>
  <c r="N54" i="278"/>
  <c r="I54" i="278"/>
  <c r="F54" i="278"/>
  <c r="R54" i="278" s="1"/>
  <c r="O54" i="278" s="1"/>
  <c r="AA53" i="278"/>
  <c r="W53" i="278"/>
  <c r="S53" i="278"/>
  <c r="O53" i="278"/>
  <c r="L53" i="278"/>
  <c r="H53" i="278" s="1"/>
  <c r="G53" i="278" s="1"/>
  <c r="J53" i="278"/>
  <c r="I53" i="278"/>
  <c r="F53" i="278"/>
  <c r="AA52" i="278"/>
  <c r="W52" i="278"/>
  <c r="S52" i="278"/>
  <c r="R52" i="278"/>
  <c r="O52" i="278"/>
  <c r="N52" i="278"/>
  <c r="J52" i="278" s="1"/>
  <c r="G52" i="278" s="1"/>
  <c r="K52" i="278"/>
  <c r="I52" i="278"/>
  <c r="H52" i="278"/>
  <c r="AA51" i="278"/>
  <c r="W51" i="278"/>
  <c r="S51" i="278"/>
  <c r="O51" i="278"/>
  <c r="J51" i="278"/>
  <c r="I51" i="278"/>
  <c r="F51" i="278"/>
  <c r="L51" i="278" s="1"/>
  <c r="AA50" i="278"/>
  <c r="W50" i="278"/>
  <c r="S50" i="278"/>
  <c r="O50" i="278"/>
  <c r="K50" i="278"/>
  <c r="J50" i="278"/>
  <c r="I50" i="278"/>
  <c r="H50" i="278"/>
  <c r="G50" i="278"/>
  <c r="F50" i="278"/>
  <c r="AA49" i="278"/>
  <c r="W49" i="278"/>
  <c r="S49" i="278"/>
  <c r="R49" i="278"/>
  <c r="O49" i="278"/>
  <c r="N49" i="278"/>
  <c r="J49" i="278" s="1"/>
  <c r="G49" i="278" s="1"/>
  <c r="K49" i="278"/>
  <c r="I49" i="278"/>
  <c r="H49" i="278"/>
  <c r="AA48" i="278"/>
  <c r="W48" i="278"/>
  <c r="S48" i="278"/>
  <c r="I48" i="278"/>
  <c r="H48" i="278"/>
  <c r="F48" i="278"/>
  <c r="R48" i="278" s="1"/>
  <c r="O48" i="278" s="1"/>
  <c r="AB47" i="278"/>
  <c r="AA47" i="278"/>
  <c r="AA62" i="278" s="1"/>
  <c r="X47" i="278"/>
  <c r="W47" i="278"/>
  <c r="W62" i="278" s="1"/>
  <c r="T47" i="278"/>
  <c r="S47" i="278"/>
  <c r="S62" i="278" s="1"/>
  <c r="R47" i="278"/>
  <c r="O47" i="278"/>
  <c r="K47" i="278"/>
  <c r="I47" i="278"/>
  <c r="I62" i="278" s="1"/>
  <c r="H47" i="278"/>
  <c r="F47" i="278"/>
  <c r="F40" i="278"/>
  <c r="F39" i="278"/>
  <c r="F34" i="278"/>
  <c r="F33" i="278"/>
  <c r="F31" i="278"/>
  <c r="D23" i="278"/>
  <c r="D30" i="278" s="1"/>
  <c r="F30" i="278" s="1"/>
  <c r="A23" i="278"/>
  <c r="D22" i="278"/>
  <c r="D26" i="278" s="1"/>
  <c r="F26" i="278" s="1"/>
  <c r="A22" i="278"/>
  <c r="D10" i="278"/>
  <c r="D9" i="278"/>
  <c r="AD62" i="312"/>
  <c r="AC62" i="312"/>
  <c r="Z62" i="312"/>
  <c r="Y62" i="312"/>
  <c r="W62" i="312"/>
  <c r="V62" i="312"/>
  <c r="U62" i="312"/>
  <c r="Q62" i="312"/>
  <c r="P62" i="312"/>
  <c r="M62" i="312"/>
  <c r="AA60" i="312"/>
  <c r="W60" i="312"/>
  <c r="S60" i="312"/>
  <c r="R60" i="312"/>
  <c r="O60" i="312" s="1"/>
  <c r="K60" i="312"/>
  <c r="J60" i="312"/>
  <c r="G60" i="312" s="1"/>
  <c r="I60" i="312"/>
  <c r="H60" i="312"/>
  <c r="F60" i="312"/>
  <c r="AA59" i="312"/>
  <c r="W59" i="312"/>
  <c r="S59" i="312"/>
  <c r="R59" i="312"/>
  <c r="O59" i="312" s="1"/>
  <c r="K59" i="312"/>
  <c r="I59" i="312"/>
  <c r="H59" i="312"/>
  <c r="F59" i="312"/>
  <c r="AA58" i="312"/>
  <c r="W58" i="312"/>
  <c r="S58" i="312"/>
  <c r="K58" i="312"/>
  <c r="I58" i="312"/>
  <c r="H58" i="312"/>
  <c r="AA57" i="312"/>
  <c r="W57" i="312"/>
  <c r="S57" i="312"/>
  <c r="K57" i="312"/>
  <c r="I57" i="312"/>
  <c r="H57" i="312"/>
  <c r="AA56" i="312"/>
  <c r="W56" i="312"/>
  <c r="S56" i="312"/>
  <c r="K56" i="312"/>
  <c r="I56" i="312"/>
  <c r="H56" i="312"/>
  <c r="AA55" i="312"/>
  <c r="W55" i="312"/>
  <c r="S55" i="312"/>
  <c r="R55" i="312"/>
  <c r="O55" i="312"/>
  <c r="N55" i="312"/>
  <c r="K55" i="312" s="1"/>
  <c r="I55" i="312"/>
  <c r="H55" i="312"/>
  <c r="AA54" i="312"/>
  <c r="W54" i="312"/>
  <c r="S54" i="312"/>
  <c r="N54" i="312"/>
  <c r="L54" i="312"/>
  <c r="K54" i="312"/>
  <c r="I54" i="312"/>
  <c r="H54" i="312"/>
  <c r="F54" i="312"/>
  <c r="R54" i="312" s="1"/>
  <c r="O54" i="312" s="1"/>
  <c r="AA53" i="312"/>
  <c r="W53" i="312"/>
  <c r="S53" i="312"/>
  <c r="O53" i="312"/>
  <c r="L53" i="312"/>
  <c r="H53" i="312" s="1"/>
  <c r="G53" i="312" s="1"/>
  <c r="J53" i="312"/>
  <c r="I53" i="312"/>
  <c r="F53" i="312"/>
  <c r="AA52" i="312"/>
  <c r="W52" i="312"/>
  <c r="S52" i="312"/>
  <c r="R52" i="312"/>
  <c r="O52" i="312" s="1"/>
  <c r="N52" i="312"/>
  <c r="K52" i="312"/>
  <c r="I52" i="312"/>
  <c r="H52" i="312"/>
  <c r="AA51" i="312"/>
  <c r="W51" i="312"/>
  <c r="S51" i="312"/>
  <c r="O51" i="312"/>
  <c r="L51" i="312"/>
  <c r="L62" i="312" s="1"/>
  <c r="K51" i="312"/>
  <c r="J51" i="312"/>
  <c r="I51" i="312"/>
  <c r="H51" i="312"/>
  <c r="G51" i="312" s="1"/>
  <c r="F51" i="312"/>
  <c r="AA50" i="312"/>
  <c r="W50" i="312"/>
  <c r="S50" i="312"/>
  <c r="O50" i="312"/>
  <c r="K50" i="312"/>
  <c r="J50" i="312"/>
  <c r="G50" i="312" s="1"/>
  <c r="I50" i="312"/>
  <c r="H50" i="312"/>
  <c r="F50" i="312"/>
  <c r="AA49" i="312"/>
  <c r="W49" i="312"/>
  <c r="S49" i="312"/>
  <c r="R49" i="312"/>
  <c r="O49" i="312" s="1"/>
  <c r="N49" i="312"/>
  <c r="K49" i="312"/>
  <c r="I49" i="312"/>
  <c r="H49" i="312"/>
  <c r="AA48" i="312"/>
  <c r="W48" i="312"/>
  <c r="S48" i="312"/>
  <c r="N48" i="312"/>
  <c r="N62" i="312" s="1"/>
  <c r="I48" i="312"/>
  <c r="H48" i="312"/>
  <c r="F48" i="312"/>
  <c r="R48" i="312" s="1"/>
  <c r="AB47" i="312"/>
  <c r="AB62" i="312" s="1"/>
  <c r="AA47" i="312"/>
  <c r="AA62" i="312" s="1"/>
  <c r="X47" i="312"/>
  <c r="X62" i="312" s="1"/>
  <c r="W47" i="312"/>
  <c r="T47" i="312"/>
  <c r="S47" i="312" s="1"/>
  <c r="S62" i="312" s="1"/>
  <c r="R47" i="312"/>
  <c r="O47" i="312"/>
  <c r="K47" i="312"/>
  <c r="J47" i="312"/>
  <c r="I47" i="312"/>
  <c r="I62" i="312" s="1"/>
  <c r="F47" i="312"/>
  <c r="F40" i="312"/>
  <c r="F39" i="312"/>
  <c r="F34" i="312"/>
  <c r="F33" i="312"/>
  <c r="F31" i="312"/>
  <c r="D23" i="312"/>
  <c r="D30" i="312" s="1"/>
  <c r="F30" i="312" s="1"/>
  <c r="A23" i="312"/>
  <c r="D22" i="312"/>
  <c r="D27" i="312" s="1"/>
  <c r="F27" i="312" s="1"/>
  <c r="A22" i="312"/>
  <c r="D10" i="312"/>
  <c r="D9" i="312"/>
  <c r="AD63" i="179"/>
  <c r="AC63" i="179"/>
  <c r="AB63" i="179"/>
  <c r="Z63" i="179"/>
  <c r="Y63" i="179"/>
  <c r="X63" i="179"/>
  <c r="V63" i="179"/>
  <c r="U63" i="179"/>
  <c r="T63" i="179"/>
  <c r="Q63" i="179"/>
  <c r="P63" i="179"/>
  <c r="M63" i="179"/>
  <c r="AA61" i="179"/>
  <c r="W61" i="179"/>
  <c r="S61" i="179"/>
  <c r="R61" i="179"/>
  <c r="O61" i="179"/>
  <c r="K61" i="179"/>
  <c r="J61" i="179"/>
  <c r="I61" i="179"/>
  <c r="G61" i="179" s="1"/>
  <c r="H61" i="179"/>
  <c r="F61" i="179"/>
  <c r="AA60" i="179"/>
  <c r="W60" i="179"/>
  <c r="S60" i="179"/>
  <c r="K60" i="179"/>
  <c r="I60" i="179"/>
  <c r="H60" i="179"/>
  <c r="F60" i="179"/>
  <c r="R60" i="179" s="1"/>
  <c r="AA59" i="179"/>
  <c r="W59" i="179"/>
  <c r="S59" i="179"/>
  <c r="K59" i="179"/>
  <c r="I59" i="179"/>
  <c r="H59" i="179"/>
  <c r="AA58" i="179"/>
  <c r="W58" i="179"/>
  <c r="S58" i="179"/>
  <c r="K58" i="179"/>
  <c r="I58" i="179"/>
  <c r="H58" i="179"/>
  <c r="AA57" i="179"/>
  <c r="W57" i="179"/>
  <c r="S57" i="179"/>
  <c r="K57" i="179"/>
  <c r="I57" i="179"/>
  <c r="H57" i="179"/>
  <c r="AA56" i="179"/>
  <c r="W56" i="179"/>
  <c r="S56" i="179"/>
  <c r="R56" i="179"/>
  <c r="O56" i="179"/>
  <c r="N56" i="179"/>
  <c r="J56" i="179" s="1"/>
  <c r="K56" i="179"/>
  <c r="I56" i="179"/>
  <c r="G56" i="179" s="1"/>
  <c r="H56" i="179"/>
  <c r="AA55" i="179"/>
  <c r="W55" i="179"/>
  <c r="S55" i="179"/>
  <c r="R55" i="179"/>
  <c r="O55" i="179" s="1"/>
  <c r="N55" i="179"/>
  <c r="K55" i="179" s="1"/>
  <c r="L55" i="179"/>
  <c r="I55" i="179"/>
  <c r="H55" i="179"/>
  <c r="F55" i="179"/>
  <c r="AA54" i="179"/>
  <c r="W54" i="179"/>
  <c r="S54" i="179"/>
  <c r="O54" i="179"/>
  <c r="L54" i="179"/>
  <c r="H54" i="179" s="1"/>
  <c r="G54" i="179" s="1"/>
  <c r="J54" i="179"/>
  <c r="I54" i="179"/>
  <c r="F54" i="179"/>
  <c r="AA53" i="179"/>
  <c r="W53" i="179"/>
  <c r="S53" i="179"/>
  <c r="R53" i="179"/>
  <c r="J53" i="179" s="1"/>
  <c r="G53" i="179" s="1"/>
  <c r="O53" i="179"/>
  <c r="N53" i="179"/>
  <c r="K53" i="179"/>
  <c r="I53" i="179"/>
  <c r="H53" i="179"/>
  <c r="AA52" i="179"/>
  <c r="W52" i="179"/>
  <c r="S52" i="179"/>
  <c r="O52" i="179"/>
  <c r="L52" i="179"/>
  <c r="K52" i="179"/>
  <c r="J52" i="179"/>
  <c r="I52" i="179"/>
  <c r="G52" i="179" s="1"/>
  <c r="H52" i="179"/>
  <c r="F52" i="179"/>
  <c r="AA51" i="179"/>
  <c r="W51" i="179"/>
  <c r="S51" i="179"/>
  <c r="O51" i="179"/>
  <c r="K51" i="179"/>
  <c r="J51" i="179"/>
  <c r="I51" i="179"/>
  <c r="G51" i="179" s="1"/>
  <c r="H51" i="179"/>
  <c r="F51" i="179"/>
  <c r="AA50" i="179"/>
  <c r="W50" i="179"/>
  <c r="S50" i="179"/>
  <c r="R50" i="179"/>
  <c r="J50" i="179" s="1"/>
  <c r="G50" i="179" s="1"/>
  <c r="O50" i="179"/>
  <c r="N50" i="179"/>
  <c r="K50" i="179"/>
  <c r="I50" i="179"/>
  <c r="H50" i="179"/>
  <c r="AA49" i="179"/>
  <c r="W49" i="179"/>
  <c r="S49" i="179"/>
  <c r="I49" i="179"/>
  <c r="H49" i="179"/>
  <c r="F49" i="179"/>
  <c r="R49" i="179" s="1"/>
  <c r="O49" i="179" s="1"/>
  <c r="AB48" i="179"/>
  <c r="AA48" i="179"/>
  <c r="AA63" i="179" s="1"/>
  <c r="X48" i="179"/>
  <c r="W48" i="179"/>
  <c r="W63" i="179" s="1"/>
  <c r="T48" i="179"/>
  <c r="S48" i="179"/>
  <c r="S63" i="179" s="1"/>
  <c r="R48" i="179"/>
  <c r="O48" i="179"/>
  <c r="K48" i="179"/>
  <c r="J48" i="179"/>
  <c r="I48" i="179"/>
  <c r="I63" i="179" s="1"/>
  <c r="H48" i="179"/>
  <c r="F48" i="179"/>
  <c r="F41" i="179"/>
  <c r="F40" i="179"/>
  <c r="F35" i="179"/>
  <c r="F34" i="179"/>
  <c r="F32" i="179"/>
  <c r="D24" i="179"/>
  <c r="D31" i="179" s="1"/>
  <c r="F31" i="179" s="1"/>
  <c r="A24" i="179"/>
  <c r="D23" i="179"/>
  <c r="D28" i="179" s="1"/>
  <c r="F28" i="179" s="1"/>
  <c r="A23" i="179"/>
  <c r="D11" i="179"/>
  <c r="D10" i="179"/>
  <c r="J49" i="276"/>
  <c r="J50" i="276"/>
  <c r="J51" i="276"/>
  <c r="J52" i="276"/>
  <c r="J53" i="276"/>
  <c r="J54" i="276"/>
  <c r="J55" i="276"/>
  <c r="J56" i="276"/>
  <c r="J60" i="276"/>
  <c r="J61" i="276"/>
  <c r="J48" i="276"/>
  <c r="AB48" i="276"/>
  <c r="X48" i="276"/>
  <c r="T48" i="276"/>
  <c r="R48" i="276"/>
  <c r="AD63" i="297"/>
  <c r="AC63" i="297"/>
  <c r="AB63" i="297"/>
  <c r="Z63" i="297"/>
  <c r="Y63" i="297"/>
  <c r="X63" i="297"/>
  <c r="V63" i="297"/>
  <c r="U63" i="297"/>
  <c r="T63" i="297"/>
  <c r="Q63" i="297"/>
  <c r="P63" i="297"/>
  <c r="M63" i="297"/>
  <c r="AA61" i="297"/>
  <c r="W61" i="297"/>
  <c r="S61" i="297"/>
  <c r="R61" i="297"/>
  <c r="O61" i="297" s="1"/>
  <c r="K61" i="297"/>
  <c r="J61" i="297"/>
  <c r="I61" i="297"/>
  <c r="G61" i="297" s="1"/>
  <c r="H61" i="297"/>
  <c r="F61" i="297"/>
  <c r="AA60" i="297"/>
  <c r="W60" i="297"/>
  <c r="S60" i="297"/>
  <c r="R60" i="297"/>
  <c r="O60" i="297" s="1"/>
  <c r="K60" i="297"/>
  <c r="I60" i="297"/>
  <c r="H60" i="297"/>
  <c r="F60" i="297"/>
  <c r="AA59" i="297"/>
  <c r="W59" i="297"/>
  <c r="S59" i="297"/>
  <c r="K59" i="297"/>
  <c r="I59" i="297"/>
  <c r="H59" i="297"/>
  <c r="AA58" i="297"/>
  <c r="W58" i="297"/>
  <c r="S58" i="297"/>
  <c r="K58" i="297"/>
  <c r="I58" i="297"/>
  <c r="H58" i="297"/>
  <c r="AA57" i="297"/>
  <c r="W57" i="297"/>
  <c r="S57" i="297"/>
  <c r="K57" i="297"/>
  <c r="I57" i="297"/>
  <c r="H57" i="297"/>
  <c r="AA56" i="297"/>
  <c r="W56" i="297"/>
  <c r="S56" i="297"/>
  <c r="R56" i="297"/>
  <c r="O56" i="297"/>
  <c r="N56" i="297"/>
  <c r="J56" i="297" s="1"/>
  <c r="G56" i="297" s="1"/>
  <c r="K56" i="297"/>
  <c r="I56" i="297"/>
  <c r="H56" i="297"/>
  <c r="AA55" i="297"/>
  <c r="W55" i="297"/>
  <c r="S55" i="297"/>
  <c r="R55" i="297"/>
  <c r="O55" i="297" s="1"/>
  <c r="N55" i="297"/>
  <c r="J55" i="297" s="1"/>
  <c r="G55" i="297" s="1"/>
  <c r="L55" i="297"/>
  <c r="K55" i="297"/>
  <c r="I55" i="297"/>
  <c r="H55" i="297"/>
  <c r="F55" i="297"/>
  <c r="AA54" i="297"/>
  <c r="W54" i="297"/>
  <c r="S54" i="297"/>
  <c r="O54" i="297"/>
  <c r="L54" i="297"/>
  <c r="H54" i="297" s="1"/>
  <c r="G54" i="297" s="1"/>
  <c r="J54" i="297"/>
  <c r="I54" i="297"/>
  <c r="F54" i="297"/>
  <c r="AA53" i="297"/>
  <c r="W53" i="297"/>
  <c r="S53" i="297"/>
  <c r="O53" i="297"/>
  <c r="K53" i="297"/>
  <c r="J53" i="297"/>
  <c r="I53" i="297"/>
  <c r="H53" i="297"/>
  <c r="G53" i="297"/>
  <c r="AA52" i="297"/>
  <c r="W52" i="297"/>
  <c r="S52" i="297"/>
  <c r="R52" i="297"/>
  <c r="O52" i="297" s="1"/>
  <c r="K52" i="297"/>
  <c r="I52" i="297"/>
  <c r="H52" i="297"/>
  <c r="F52" i="297"/>
  <c r="AA51" i="297"/>
  <c r="W51" i="297"/>
  <c r="S51" i="297"/>
  <c r="O51" i="297"/>
  <c r="K51" i="297"/>
  <c r="J51" i="297"/>
  <c r="I51" i="297"/>
  <c r="H51" i="297"/>
  <c r="G51" i="297" s="1"/>
  <c r="AA50" i="297"/>
  <c r="W50" i="297"/>
  <c r="S50" i="297"/>
  <c r="R50" i="297"/>
  <c r="O50" i="297"/>
  <c r="N50" i="297"/>
  <c r="N63" i="297" s="1"/>
  <c r="I50" i="297"/>
  <c r="H50" i="297"/>
  <c r="AA49" i="297"/>
  <c r="W49" i="297"/>
  <c r="W63" i="297" s="1"/>
  <c r="S49" i="297"/>
  <c r="N49" i="297"/>
  <c r="K49" i="297"/>
  <c r="I49" i="297"/>
  <c r="H49" i="297"/>
  <c r="F49" i="297"/>
  <c r="R49" i="297" s="1"/>
  <c r="AA48" i="297"/>
  <c r="AA63" i="297" s="1"/>
  <c r="W48" i="297"/>
  <c r="S48" i="297"/>
  <c r="S63" i="297" s="1"/>
  <c r="O48" i="297"/>
  <c r="K48" i="297"/>
  <c r="J48" i="297"/>
  <c r="I48" i="297"/>
  <c r="G48" i="297" s="1"/>
  <c r="H48" i="297"/>
  <c r="F48" i="297"/>
  <c r="J49" i="313"/>
  <c r="G49" i="313" s="1"/>
  <c r="J50" i="313"/>
  <c r="G50" i="313" s="1"/>
  <c r="J51" i="313"/>
  <c r="J52" i="313"/>
  <c r="J53" i="313"/>
  <c r="G53" i="313" s="1"/>
  <c r="J54" i="313"/>
  <c r="G54" i="313" s="1"/>
  <c r="J55" i="313"/>
  <c r="G55" i="313" s="1"/>
  <c r="J56" i="313"/>
  <c r="G56" i="313" s="1"/>
  <c r="J60" i="313"/>
  <c r="J61" i="313"/>
  <c r="G61" i="313" s="1"/>
  <c r="J48" i="313"/>
  <c r="G48" i="313" s="1"/>
  <c r="G51" i="313"/>
  <c r="G52" i="313"/>
  <c r="G60" i="313"/>
  <c r="R51" i="313"/>
  <c r="P48" i="273"/>
  <c r="AB52" i="315"/>
  <c r="X52" i="315"/>
  <c r="T52" i="315"/>
  <c r="P52" i="315"/>
  <c r="L52" i="315"/>
  <c r="AB51" i="315"/>
  <c r="X51" i="315"/>
  <c r="T51" i="315"/>
  <c r="P51" i="315"/>
  <c r="L51" i="315"/>
  <c r="AB50" i="315"/>
  <c r="X50" i="315"/>
  <c r="T50" i="315"/>
  <c r="P50" i="315"/>
  <c r="L50" i="315"/>
  <c r="H50" i="315" s="1"/>
  <c r="J49" i="315"/>
  <c r="J51" i="315"/>
  <c r="J52" i="315"/>
  <c r="J53" i="315"/>
  <c r="J54" i="315"/>
  <c r="J55" i="315"/>
  <c r="J56" i="315"/>
  <c r="J60" i="315"/>
  <c r="J61" i="315"/>
  <c r="J48" i="315"/>
  <c r="I49" i="315"/>
  <c r="I50" i="315"/>
  <c r="I51" i="315"/>
  <c r="I52" i="315"/>
  <c r="I53" i="315"/>
  <c r="I54" i="315"/>
  <c r="I55" i="315"/>
  <c r="I56" i="315"/>
  <c r="I57" i="315"/>
  <c r="I58" i="315"/>
  <c r="I59" i="315"/>
  <c r="I60" i="315"/>
  <c r="I61" i="315"/>
  <c r="I48" i="315"/>
  <c r="H49" i="315"/>
  <c r="H53" i="315"/>
  <c r="H54" i="315"/>
  <c r="H55" i="315"/>
  <c r="H56" i="315"/>
  <c r="H57" i="315"/>
  <c r="H58" i="315"/>
  <c r="H59" i="315"/>
  <c r="H60" i="315"/>
  <c r="H61" i="315"/>
  <c r="H48" i="315"/>
  <c r="T51" i="318"/>
  <c r="X51" i="318"/>
  <c r="AB51" i="318"/>
  <c r="G29" i="261" l="1"/>
  <c r="E48" i="290"/>
  <c r="K54" i="332"/>
  <c r="K62" i="332" s="1"/>
  <c r="H54" i="332"/>
  <c r="O59" i="332"/>
  <c r="O62" i="332" s="1"/>
  <c r="J59" i="332"/>
  <c r="G59" i="332" s="1"/>
  <c r="L62" i="332"/>
  <c r="G47" i="332"/>
  <c r="N62" i="332"/>
  <c r="G50" i="331"/>
  <c r="H63" i="331"/>
  <c r="F43" i="331"/>
  <c r="O59" i="331"/>
  <c r="J59" i="331"/>
  <c r="G59" i="331" s="1"/>
  <c r="G49" i="331"/>
  <c r="F57" i="331"/>
  <c r="O49" i="330"/>
  <c r="O63" i="330" s="1"/>
  <c r="R63" i="330"/>
  <c r="O57" i="330"/>
  <c r="H57" i="330"/>
  <c r="G57" i="330" s="1"/>
  <c r="P63" i="330"/>
  <c r="H58" i="330"/>
  <c r="G58" i="330" s="1"/>
  <c r="O58" i="330"/>
  <c r="F63" i="330"/>
  <c r="J49" i="330"/>
  <c r="J55" i="330"/>
  <c r="K55" i="330"/>
  <c r="K63" i="330" s="1"/>
  <c r="H55" i="330"/>
  <c r="J63" i="329"/>
  <c r="T57" i="329"/>
  <c r="P57" i="329"/>
  <c r="X57" i="329"/>
  <c r="G38" i="261"/>
  <c r="G37" i="261" s="1"/>
  <c r="G28" i="261" s="1"/>
  <c r="G49" i="329"/>
  <c r="J28" i="290"/>
  <c r="Y16" i="290"/>
  <c r="Y6" i="290" s="1"/>
  <c r="AA28" i="290"/>
  <c r="S28" i="290"/>
  <c r="Z28" i="290"/>
  <c r="N63" i="328"/>
  <c r="K49" i="328"/>
  <c r="K63" i="328" s="1"/>
  <c r="J49" i="328"/>
  <c r="G49" i="328" s="1"/>
  <c r="R63" i="328"/>
  <c r="O48" i="328"/>
  <c r="O63" i="328" s="1"/>
  <c r="J48" i="328"/>
  <c r="H63" i="328"/>
  <c r="G55" i="327"/>
  <c r="G63" i="327" s="1"/>
  <c r="H63" i="327"/>
  <c r="J54" i="327"/>
  <c r="G54" i="327" s="1"/>
  <c r="K54" i="327"/>
  <c r="R63" i="327"/>
  <c r="O48" i="326"/>
  <c r="O63" i="326" s="1"/>
  <c r="R63" i="326"/>
  <c r="J48" i="326"/>
  <c r="H52" i="326"/>
  <c r="L63" i="326"/>
  <c r="K52" i="326"/>
  <c r="K63" i="326" s="1"/>
  <c r="N63" i="326"/>
  <c r="R28" i="290"/>
  <c r="T28" i="290"/>
  <c r="H55" i="325"/>
  <c r="K55" i="325"/>
  <c r="L63" i="325"/>
  <c r="J49" i="325"/>
  <c r="G49" i="325" s="1"/>
  <c r="N63" i="325"/>
  <c r="K49" i="325"/>
  <c r="R63" i="325"/>
  <c r="J48" i="325"/>
  <c r="O48" i="325"/>
  <c r="O63" i="325" s="1"/>
  <c r="W16" i="290"/>
  <c r="K49" i="324"/>
  <c r="K63" i="324" s="1"/>
  <c r="N63" i="324"/>
  <c r="J49" i="324"/>
  <c r="G49" i="324" s="1"/>
  <c r="O58" i="324"/>
  <c r="J58" i="324"/>
  <c r="G58" i="324" s="1"/>
  <c r="E16" i="290"/>
  <c r="K55" i="324"/>
  <c r="L63" i="324"/>
  <c r="H55" i="324"/>
  <c r="G48" i="324"/>
  <c r="O63" i="324"/>
  <c r="F63" i="324"/>
  <c r="Z6" i="290"/>
  <c r="F16" i="290"/>
  <c r="AA6" i="290"/>
  <c r="X12" i="290"/>
  <c r="W28" i="290"/>
  <c r="V28" i="290"/>
  <c r="N28" i="290"/>
  <c r="U28" i="290"/>
  <c r="I28" i="290"/>
  <c r="Y28" i="290"/>
  <c r="Q28" i="290"/>
  <c r="X28" i="290"/>
  <c r="X6" i="290"/>
  <c r="D27" i="310"/>
  <c r="F27" i="310" s="1"/>
  <c r="F57" i="310"/>
  <c r="R57" i="310" s="1"/>
  <c r="D28" i="281"/>
  <c r="F28" i="281" s="1"/>
  <c r="F58" i="179"/>
  <c r="R58" i="179" s="1"/>
  <c r="D25" i="312"/>
  <c r="F25" i="312" s="1"/>
  <c r="D26" i="312"/>
  <c r="F26" i="312" s="1"/>
  <c r="F57" i="281"/>
  <c r="D37" i="312"/>
  <c r="F37" i="312" s="1"/>
  <c r="D28" i="312"/>
  <c r="F28" i="312" s="1"/>
  <c r="D27" i="278"/>
  <c r="F27" i="278" s="1"/>
  <c r="F58" i="278"/>
  <c r="R58" i="278" s="1"/>
  <c r="O58" i="278" s="1"/>
  <c r="D26" i="310"/>
  <c r="F26" i="310" s="1"/>
  <c r="D37" i="281"/>
  <c r="F37" i="281" s="1"/>
  <c r="F43" i="290"/>
  <c r="G23" i="290"/>
  <c r="G7" i="290"/>
  <c r="F7" i="290"/>
  <c r="F29" i="290"/>
  <c r="F28" i="290" s="1"/>
  <c r="X62" i="281"/>
  <c r="S62" i="281"/>
  <c r="G50" i="281"/>
  <c r="U62" i="310"/>
  <c r="S62" i="310"/>
  <c r="O50" i="310"/>
  <c r="I62" i="310"/>
  <c r="G50" i="310"/>
  <c r="O48" i="308"/>
  <c r="G49" i="308"/>
  <c r="G48" i="308"/>
  <c r="K62" i="308"/>
  <c r="G59" i="308"/>
  <c r="D28" i="308"/>
  <c r="F28" i="308" s="1"/>
  <c r="H47" i="308"/>
  <c r="J48" i="308"/>
  <c r="F57" i="308"/>
  <c r="D37" i="308"/>
  <c r="F37" i="308" s="1"/>
  <c r="F36" i="308" s="1"/>
  <c r="J60" i="308"/>
  <c r="G60" i="308" s="1"/>
  <c r="D25" i="308"/>
  <c r="F25" i="308" s="1"/>
  <c r="F42" i="308" s="1"/>
  <c r="D38" i="308"/>
  <c r="F38" i="308" s="1"/>
  <c r="K48" i="308"/>
  <c r="D26" i="308"/>
  <c r="F26" i="308" s="1"/>
  <c r="F58" i="308"/>
  <c r="R58" i="308" s="1"/>
  <c r="O48" i="281"/>
  <c r="J48" i="281"/>
  <c r="G48" i="281" s="1"/>
  <c r="G59" i="281"/>
  <c r="R57" i="281"/>
  <c r="G54" i="281"/>
  <c r="D25" i="281"/>
  <c r="F25" i="281" s="1"/>
  <c r="D38" i="281"/>
  <c r="F38" i="281" s="1"/>
  <c r="F36" i="281" s="1"/>
  <c r="K48" i="281"/>
  <c r="K62" i="281" s="1"/>
  <c r="H47" i="281"/>
  <c r="D26" i="281"/>
  <c r="F26" i="281" s="1"/>
  <c r="J49" i="281"/>
  <c r="G49" i="281" s="1"/>
  <c r="J52" i="281"/>
  <c r="G52" i="281" s="1"/>
  <c r="F58" i="281"/>
  <c r="R58" i="281" s="1"/>
  <c r="J59" i="281"/>
  <c r="L62" i="281"/>
  <c r="T62" i="281"/>
  <c r="J55" i="281"/>
  <c r="G55" i="281" s="1"/>
  <c r="O58" i="310"/>
  <c r="J58" i="310"/>
  <c r="F56" i="310"/>
  <c r="R56" i="310" s="1"/>
  <c r="R62" i="310" s="1"/>
  <c r="O53" i="290" s="1"/>
  <c r="G58" i="310"/>
  <c r="G59" i="310"/>
  <c r="O60" i="310"/>
  <c r="J60" i="310"/>
  <c r="G60" i="310" s="1"/>
  <c r="L62" i="310"/>
  <c r="O59" i="310"/>
  <c r="J59" i="310"/>
  <c r="D28" i="310"/>
  <c r="F28" i="310" s="1"/>
  <c r="D37" i="310"/>
  <c r="F37" i="310" s="1"/>
  <c r="F36" i="310" s="1"/>
  <c r="H51" i="310"/>
  <c r="G51" i="310" s="1"/>
  <c r="H54" i="310"/>
  <c r="D25" i="310"/>
  <c r="F25" i="310" s="1"/>
  <c r="F42" i="310" s="1"/>
  <c r="D38" i="310"/>
  <c r="F38" i="310" s="1"/>
  <c r="J47" i="310"/>
  <c r="AA47" i="310"/>
  <c r="AA62" i="310" s="1"/>
  <c r="N48" i="310"/>
  <c r="K51" i="310"/>
  <c r="N54" i="310"/>
  <c r="J54" i="310" s="1"/>
  <c r="K51" i="278"/>
  <c r="H51" i="278"/>
  <c r="G51" i="278" s="1"/>
  <c r="J54" i="278"/>
  <c r="O60" i="278"/>
  <c r="J60" i="278"/>
  <c r="O59" i="278"/>
  <c r="J59" i="278"/>
  <c r="G59" i="278" s="1"/>
  <c r="G60" i="278"/>
  <c r="F56" i="278"/>
  <c r="R56" i="278" s="1"/>
  <c r="R57" i="278"/>
  <c r="D28" i="278"/>
  <c r="F28" i="278" s="1"/>
  <c r="D37" i="278"/>
  <c r="F37" i="278" s="1"/>
  <c r="F36" i="278" s="1"/>
  <c r="D25" i="278"/>
  <c r="F25" i="278" s="1"/>
  <c r="D38" i="278"/>
  <c r="F38" i="278" s="1"/>
  <c r="J47" i="278"/>
  <c r="G47" i="278" s="1"/>
  <c r="N48" i="278"/>
  <c r="L54" i="278"/>
  <c r="G49" i="312"/>
  <c r="O48" i="312"/>
  <c r="K62" i="312"/>
  <c r="J54" i="312"/>
  <c r="G54" i="312" s="1"/>
  <c r="H47" i="312"/>
  <c r="J48" i="312"/>
  <c r="G48" i="312" s="1"/>
  <c r="F57" i="312"/>
  <c r="D38" i="312"/>
  <c r="F38" i="312" s="1"/>
  <c r="K48" i="312"/>
  <c r="J49" i="312"/>
  <c r="J52" i="312"/>
  <c r="G52" i="312" s="1"/>
  <c r="F58" i="312"/>
  <c r="R58" i="312" s="1"/>
  <c r="J59" i="312"/>
  <c r="G59" i="312" s="1"/>
  <c r="T62" i="312"/>
  <c r="J55" i="312"/>
  <c r="G55" i="312" s="1"/>
  <c r="J60" i="179"/>
  <c r="G60" i="179" s="1"/>
  <c r="O60" i="179"/>
  <c r="G55" i="179"/>
  <c r="H63" i="179"/>
  <c r="D29" i="179"/>
  <c r="F29" i="179" s="1"/>
  <c r="D38" i="179"/>
  <c r="F38" i="179" s="1"/>
  <c r="G48" i="179"/>
  <c r="J55" i="179"/>
  <c r="N49" i="179"/>
  <c r="D26" i="179"/>
  <c r="F26" i="179" s="1"/>
  <c r="D39" i="179"/>
  <c r="F39" i="179" s="1"/>
  <c r="D27" i="179"/>
  <c r="F27" i="179" s="1"/>
  <c r="F59" i="179"/>
  <c r="R59" i="179" s="1"/>
  <c r="L63" i="179"/>
  <c r="H63" i="297"/>
  <c r="O49" i="297"/>
  <c r="J49" i="297"/>
  <c r="G49" i="297" s="1"/>
  <c r="G52" i="297"/>
  <c r="I63" i="297"/>
  <c r="J52" i="297"/>
  <c r="J60" i="297"/>
  <c r="G60" i="297" s="1"/>
  <c r="L63" i="297"/>
  <c r="J50" i="297"/>
  <c r="G50" i="297" s="1"/>
  <c r="K50" i="297"/>
  <c r="K63" i="297" s="1"/>
  <c r="H52" i="315"/>
  <c r="H51" i="315"/>
  <c r="J50" i="315"/>
  <c r="G50" i="315" s="1"/>
  <c r="Z63" i="296"/>
  <c r="Y63" i="296"/>
  <c r="U63" i="296"/>
  <c r="T63" i="296"/>
  <c r="Q63" i="296"/>
  <c r="P63" i="296"/>
  <c r="M63" i="296"/>
  <c r="AA61" i="296"/>
  <c r="W61" i="296"/>
  <c r="S61" i="296"/>
  <c r="K61" i="296"/>
  <c r="I61" i="296"/>
  <c r="H61" i="296"/>
  <c r="F61" i="296"/>
  <c r="R61" i="296" s="1"/>
  <c r="AA60" i="296"/>
  <c r="X60" i="296"/>
  <c r="H60" i="296" s="1"/>
  <c r="G60" i="296" s="1"/>
  <c r="S60" i="296"/>
  <c r="O60" i="296"/>
  <c r="K60" i="296"/>
  <c r="J60" i="296"/>
  <c r="I60" i="296"/>
  <c r="F60" i="296"/>
  <c r="AA59" i="296"/>
  <c r="S59" i="296"/>
  <c r="O59" i="296"/>
  <c r="K59" i="296"/>
  <c r="J59" i="296"/>
  <c r="I59" i="296"/>
  <c r="AA58" i="296"/>
  <c r="S58" i="296"/>
  <c r="O58" i="296"/>
  <c r="K58" i="296"/>
  <c r="J58" i="296"/>
  <c r="I58" i="296"/>
  <c r="AA57" i="296"/>
  <c r="X57" i="296"/>
  <c r="W57" i="296"/>
  <c r="S57" i="296"/>
  <c r="O57" i="296"/>
  <c r="K57" i="296"/>
  <c r="I57" i="296"/>
  <c r="H57" i="296"/>
  <c r="G57" i="296" s="1"/>
  <c r="F57" i="296"/>
  <c r="AA56" i="296"/>
  <c r="W56" i="296"/>
  <c r="S56" i="296"/>
  <c r="R56" i="296"/>
  <c r="O56" i="296"/>
  <c r="N56" i="296"/>
  <c r="K56" i="296" s="1"/>
  <c r="I56" i="296"/>
  <c r="H56" i="296"/>
  <c r="AA55" i="296"/>
  <c r="W55" i="296"/>
  <c r="S55" i="296"/>
  <c r="N55" i="296"/>
  <c r="L55" i="296"/>
  <c r="H55" i="296" s="1"/>
  <c r="K55" i="296"/>
  <c r="I55" i="296"/>
  <c r="F55" i="296"/>
  <c r="R55" i="296" s="1"/>
  <c r="O55" i="296" s="1"/>
  <c r="AA54" i="296"/>
  <c r="W54" i="296"/>
  <c r="S54" i="296"/>
  <c r="I54" i="296"/>
  <c r="F54" i="296"/>
  <c r="R54" i="296" s="1"/>
  <c r="O54" i="296" s="1"/>
  <c r="AA53" i="296"/>
  <c r="W53" i="296"/>
  <c r="S53" i="296"/>
  <c r="R53" i="296"/>
  <c r="O53" i="296" s="1"/>
  <c r="N53" i="296"/>
  <c r="K53" i="296" s="1"/>
  <c r="I53" i="296"/>
  <c r="H53" i="296"/>
  <c r="AA52" i="296"/>
  <c r="W52" i="296"/>
  <c r="V52" i="296"/>
  <c r="S52" i="296" s="1"/>
  <c r="O52" i="296"/>
  <c r="K52" i="296"/>
  <c r="I52" i="296"/>
  <c r="F52" i="296"/>
  <c r="J52" i="296" s="1"/>
  <c r="G52" i="296" s="1"/>
  <c r="AA51" i="296"/>
  <c r="W51" i="296"/>
  <c r="V51" i="296"/>
  <c r="S51" i="296" s="1"/>
  <c r="O51" i="296"/>
  <c r="K51" i="296"/>
  <c r="I51" i="296"/>
  <c r="H51" i="296"/>
  <c r="G51" i="296" s="1"/>
  <c r="F51" i="296"/>
  <c r="J51" i="296" s="1"/>
  <c r="AA50" i="296"/>
  <c r="W50" i="296"/>
  <c r="S50" i="296"/>
  <c r="R50" i="296"/>
  <c r="O50" i="296" s="1"/>
  <c r="N50" i="296"/>
  <c r="K50" i="296" s="1"/>
  <c r="I50" i="296"/>
  <c r="H50" i="296"/>
  <c r="AA49" i="296"/>
  <c r="W49" i="296"/>
  <c r="S49" i="296"/>
  <c r="N49" i="296"/>
  <c r="K49" i="296" s="1"/>
  <c r="I49" i="296"/>
  <c r="H49" i="296"/>
  <c r="F49" i="296"/>
  <c r="R49" i="296" s="1"/>
  <c r="AA48" i="296"/>
  <c r="W48" i="296"/>
  <c r="V48" i="296"/>
  <c r="V63" i="296" s="1"/>
  <c r="S48" i="296"/>
  <c r="O48" i="296"/>
  <c r="I48" i="296"/>
  <c r="I63" i="296" s="1"/>
  <c r="H48" i="296"/>
  <c r="F48" i="296"/>
  <c r="J48" i="296" s="1"/>
  <c r="J48" i="319"/>
  <c r="T54" i="319"/>
  <c r="F63" i="319"/>
  <c r="T59" i="319"/>
  <c r="T58" i="319"/>
  <c r="P51" i="319"/>
  <c r="R48" i="319"/>
  <c r="Z63" i="292"/>
  <c r="Y63" i="292"/>
  <c r="U63" i="292"/>
  <c r="T63" i="292"/>
  <c r="Q63" i="292"/>
  <c r="P63" i="292"/>
  <c r="M63" i="292"/>
  <c r="AA61" i="292"/>
  <c r="W61" i="292"/>
  <c r="S61" i="292"/>
  <c r="K61" i="292"/>
  <c r="I61" i="292"/>
  <c r="H61" i="292"/>
  <c r="F61" i="292"/>
  <c r="R61" i="292" s="1"/>
  <c r="AA60" i="292"/>
  <c r="X60" i="292"/>
  <c r="H60" i="292" s="1"/>
  <c r="G60" i="292" s="1"/>
  <c r="S60" i="292"/>
  <c r="O60" i="292"/>
  <c r="K60" i="292"/>
  <c r="J60" i="292"/>
  <c r="I60" i="292"/>
  <c r="F60" i="292"/>
  <c r="AA59" i="292"/>
  <c r="S59" i="292"/>
  <c r="O59" i="292"/>
  <c r="K59" i="292"/>
  <c r="J59" i="292"/>
  <c r="I59" i="292"/>
  <c r="AA58" i="292"/>
  <c r="S58" i="292"/>
  <c r="O58" i="292"/>
  <c r="K58" i="292"/>
  <c r="J58" i="292"/>
  <c r="I58" i="292"/>
  <c r="AA57" i="292"/>
  <c r="X57" i="292"/>
  <c r="W57" i="292"/>
  <c r="S57" i="292"/>
  <c r="O57" i="292"/>
  <c r="K57" i="292"/>
  <c r="I57" i="292"/>
  <c r="H57" i="292"/>
  <c r="G57" i="292" s="1"/>
  <c r="F57" i="292"/>
  <c r="AA56" i="292"/>
  <c r="W56" i="292"/>
  <c r="S56" i="292"/>
  <c r="R56" i="292"/>
  <c r="O56" i="292"/>
  <c r="N56" i="292"/>
  <c r="K56" i="292" s="1"/>
  <c r="I56" i="292"/>
  <c r="H56" i="292"/>
  <c r="AA55" i="292"/>
  <c r="W55" i="292"/>
  <c r="S55" i="292"/>
  <c r="R55" i="292"/>
  <c r="O55" i="292" s="1"/>
  <c r="N55" i="292"/>
  <c r="L55" i="292"/>
  <c r="H55" i="292" s="1"/>
  <c r="G55" i="292" s="1"/>
  <c r="K55" i="292"/>
  <c r="J55" i="292"/>
  <c r="I55" i="292"/>
  <c r="F55" i="292"/>
  <c r="AA54" i="292"/>
  <c r="W54" i="292"/>
  <c r="S54" i="292"/>
  <c r="N54" i="292"/>
  <c r="I54" i="292"/>
  <c r="F54" i="292"/>
  <c r="R54" i="292" s="1"/>
  <c r="O54" i="292" s="1"/>
  <c r="AA53" i="292"/>
  <c r="W53" i="292"/>
  <c r="S53" i="292"/>
  <c r="R53" i="292"/>
  <c r="O53" i="292"/>
  <c r="N53" i="292"/>
  <c r="K53" i="292" s="1"/>
  <c r="I53" i="292"/>
  <c r="H53" i="292"/>
  <c r="AA52" i="292"/>
  <c r="W52" i="292"/>
  <c r="V52" i="292"/>
  <c r="S52" i="292" s="1"/>
  <c r="O52" i="292"/>
  <c r="K52" i="292"/>
  <c r="I52" i="292"/>
  <c r="F52" i="292"/>
  <c r="J52" i="292" s="1"/>
  <c r="G52" i="292" s="1"/>
  <c r="AA51" i="292"/>
  <c r="W51" i="292"/>
  <c r="V51" i="292"/>
  <c r="S51" i="292"/>
  <c r="O51" i="292"/>
  <c r="K51" i="292"/>
  <c r="I51" i="292"/>
  <c r="H51" i="292"/>
  <c r="F51" i="292"/>
  <c r="J51" i="292" s="1"/>
  <c r="AA50" i="292"/>
  <c r="W50" i="292"/>
  <c r="S50" i="292"/>
  <c r="R50" i="292"/>
  <c r="O50" i="292"/>
  <c r="N50" i="292"/>
  <c r="K50" i="292" s="1"/>
  <c r="I50" i="292"/>
  <c r="H50" i="292"/>
  <c r="AA49" i="292"/>
  <c r="W49" i="292"/>
  <c r="S49" i="292"/>
  <c r="N49" i="292"/>
  <c r="K49" i="292" s="1"/>
  <c r="I49" i="292"/>
  <c r="H49" i="292"/>
  <c r="F49" i="292"/>
  <c r="R49" i="292" s="1"/>
  <c r="AA48" i="292"/>
  <c r="W48" i="292"/>
  <c r="V48" i="292"/>
  <c r="V63" i="292" s="1"/>
  <c r="O48" i="292"/>
  <c r="J48" i="292"/>
  <c r="I48" i="292"/>
  <c r="I63" i="292" s="1"/>
  <c r="H48" i="292"/>
  <c r="F48" i="292"/>
  <c r="T63" i="265"/>
  <c r="U63" i="265"/>
  <c r="V63" i="265"/>
  <c r="S63" i="265"/>
  <c r="Y63" i="265"/>
  <c r="Z63" i="265"/>
  <c r="K49" i="265"/>
  <c r="K50" i="265"/>
  <c r="K51" i="265"/>
  <c r="K52" i="265"/>
  <c r="K53" i="265"/>
  <c r="K54" i="265"/>
  <c r="K55" i="265"/>
  <c r="K56" i="265"/>
  <c r="K57" i="265"/>
  <c r="K58" i="265"/>
  <c r="K59" i="265"/>
  <c r="K60" i="265"/>
  <c r="K61" i="265"/>
  <c r="O49" i="265"/>
  <c r="O50" i="265"/>
  <c r="O51" i="265"/>
  <c r="O52" i="265"/>
  <c r="O53" i="265"/>
  <c r="O54" i="265"/>
  <c r="O55" i="265"/>
  <c r="O56" i="265"/>
  <c r="O57" i="265"/>
  <c r="O58" i="265"/>
  <c r="O59" i="265"/>
  <c r="O60" i="265"/>
  <c r="O61" i="265"/>
  <c r="O48" i="265"/>
  <c r="S49" i="265"/>
  <c r="S50" i="265"/>
  <c r="S51" i="265"/>
  <c r="S52" i="265"/>
  <c r="S53" i="265"/>
  <c r="S54" i="265"/>
  <c r="S55" i="265"/>
  <c r="S56" i="265"/>
  <c r="S57" i="265"/>
  <c r="S58" i="265"/>
  <c r="S59" i="265"/>
  <c r="S60" i="265"/>
  <c r="S61" i="265"/>
  <c r="S48" i="265"/>
  <c r="AA49" i="265"/>
  <c r="AA50" i="265"/>
  <c r="AA51" i="265"/>
  <c r="AA52" i="265"/>
  <c r="AA53" i="265"/>
  <c r="AA54" i="265"/>
  <c r="AA55" i="265"/>
  <c r="AA56" i="265"/>
  <c r="AA57" i="265"/>
  <c r="AA58" i="265"/>
  <c r="AA59" i="265"/>
  <c r="AA60" i="265"/>
  <c r="AA61" i="265"/>
  <c r="AA48" i="265"/>
  <c r="W49" i="265"/>
  <c r="W50" i="265"/>
  <c r="W51" i="265"/>
  <c r="W52" i="265"/>
  <c r="W53" i="265"/>
  <c r="W54" i="265"/>
  <c r="W55" i="265"/>
  <c r="W56" i="265"/>
  <c r="W57" i="265"/>
  <c r="W60" i="265"/>
  <c r="W61" i="265"/>
  <c r="W48" i="265"/>
  <c r="X60" i="265"/>
  <c r="X57" i="265"/>
  <c r="V52" i="265"/>
  <c r="V51" i="265"/>
  <c r="V48" i="265"/>
  <c r="J49" i="320"/>
  <c r="J50" i="320"/>
  <c r="G50" i="320" s="1"/>
  <c r="J51" i="320"/>
  <c r="J52" i="320"/>
  <c r="J53" i="320"/>
  <c r="J54" i="320"/>
  <c r="J55" i="320"/>
  <c r="J56" i="320"/>
  <c r="J57" i="320"/>
  <c r="J58" i="320"/>
  <c r="G58" i="320" s="1"/>
  <c r="J59" i="320"/>
  <c r="J60" i="320"/>
  <c r="G60" i="320" s="1"/>
  <c r="J61" i="320"/>
  <c r="J48" i="320"/>
  <c r="I48" i="320"/>
  <c r="H49" i="320"/>
  <c r="H50" i="320"/>
  <c r="H51" i="320"/>
  <c r="H52" i="320"/>
  <c r="H53" i="320"/>
  <c r="H54" i="320"/>
  <c r="H55" i="320"/>
  <c r="H56" i="320"/>
  <c r="H57" i="320"/>
  <c r="H58" i="320"/>
  <c r="H59" i="320"/>
  <c r="H60" i="320"/>
  <c r="H61" i="320"/>
  <c r="H48" i="320"/>
  <c r="R48" i="320"/>
  <c r="U64" i="167"/>
  <c r="Q64" i="167"/>
  <c r="P64" i="167"/>
  <c r="M64" i="167"/>
  <c r="S62" i="167"/>
  <c r="K62" i="167"/>
  <c r="I62" i="167"/>
  <c r="H62" i="167"/>
  <c r="F62" i="167"/>
  <c r="R62" i="167" s="1"/>
  <c r="S61" i="167"/>
  <c r="R61" i="167"/>
  <c r="O61" i="167" s="1"/>
  <c r="K61" i="167"/>
  <c r="J61" i="167"/>
  <c r="I61" i="167"/>
  <c r="H61" i="167"/>
  <c r="G61" i="167" s="1"/>
  <c r="F61" i="167"/>
  <c r="S60" i="167"/>
  <c r="K60" i="167"/>
  <c r="I60" i="167"/>
  <c r="H60" i="167"/>
  <c r="F60" i="167"/>
  <c r="R60" i="167" s="1"/>
  <c r="S59" i="167"/>
  <c r="R59" i="167"/>
  <c r="J59" i="167" s="1"/>
  <c r="G59" i="167" s="1"/>
  <c r="O59" i="167"/>
  <c r="K59" i="167"/>
  <c r="I59" i="167"/>
  <c r="H59" i="167"/>
  <c r="F59" i="167"/>
  <c r="V58" i="167"/>
  <c r="J58" i="167" s="1"/>
  <c r="S58" i="167"/>
  <c r="O58" i="167"/>
  <c r="K58" i="167"/>
  <c r="I58" i="167"/>
  <c r="H58" i="167"/>
  <c r="F58" i="167"/>
  <c r="S57" i="167"/>
  <c r="R57" i="167"/>
  <c r="O57" i="167" s="1"/>
  <c r="N57" i="167"/>
  <c r="K57" i="167" s="1"/>
  <c r="I57" i="167"/>
  <c r="H57" i="167"/>
  <c r="S56" i="167"/>
  <c r="R56" i="167"/>
  <c r="O56" i="167" s="1"/>
  <c r="L56" i="167"/>
  <c r="L64" i="167" s="1"/>
  <c r="I56" i="167"/>
  <c r="H56" i="167"/>
  <c r="G56" i="167" s="1"/>
  <c r="F56" i="167"/>
  <c r="N56" i="167" s="1"/>
  <c r="J56" i="167" s="1"/>
  <c r="S55" i="167"/>
  <c r="O55" i="167"/>
  <c r="I55" i="167"/>
  <c r="F55" i="167"/>
  <c r="J55" i="167" s="1"/>
  <c r="G55" i="167" s="1"/>
  <c r="S54" i="167"/>
  <c r="R54" i="167"/>
  <c r="O54" i="167" s="1"/>
  <c r="N54" i="167"/>
  <c r="K54" i="167" s="1"/>
  <c r="J54" i="167"/>
  <c r="I54" i="167"/>
  <c r="H54" i="167"/>
  <c r="G54" i="167" s="1"/>
  <c r="O53" i="167"/>
  <c r="K53" i="167"/>
  <c r="J53" i="167"/>
  <c r="I53" i="167"/>
  <c r="G53" i="167"/>
  <c r="F53" i="167"/>
  <c r="E53" i="167"/>
  <c r="T53" i="167" s="1"/>
  <c r="O52" i="167"/>
  <c r="K52" i="167"/>
  <c r="I52" i="167"/>
  <c r="I64" i="167" s="1"/>
  <c r="H52" i="167"/>
  <c r="E52" i="167"/>
  <c r="V52" i="167" s="1"/>
  <c r="S51" i="167"/>
  <c r="R51" i="167"/>
  <c r="O51" i="167"/>
  <c r="N51" i="167"/>
  <c r="K51" i="167" s="1"/>
  <c r="I51" i="167"/>
  <c r="H51" i="167"/>
  <c r="S50" i="167"/>
  <c r="I50" i="167"/>
  <c r="H50" i="167"/>
  <c r="F50" i="167"/>
  <c r="N50" i="167" s="1"/>
  <c r="S49" i="167"/>
  <c r="K49" i="167"/>
  <c r="I49" i="167"/>
  <c r="H49" i="167"/>
  <c r="F49" i="167"/>
  <c r="Q63" i="301"/>
  <c r="P63" i="301"/>
  <c r="M63" i="301"/>
  <c r="K61" i="301"/>
  <c r="I61" i="301"/>
  <c r="H61" i="301"/>
  <c r="F61" i="301"/>
  <c r="R61" i="301" s="1"/>
  <c r="K60" i="301"/>
  <c r="I60" i="301"/>
  <c r="H60" i="301"/>
  <c r="F60" i="301"/>
  <c r="R60" i="301" s="1"/>
  <c r="K59" i="301"/>
  <c r="I59" i="301"/>
  <c r="H59" i="301"/>
  <c r="K58" i="301"/>
  <c r="I58" i="301"/>
  <c r="H58" i="301"/>
  <c r="O57" i="301"/>
  <c r="K57" i="301"/>
  <c r="I57" i="301"/>
  <c r="H57" i="301"/>
  <c r="F57" i="301"/>
  <c r="J57" i="301" s="1"/>
  <c r="G57" i="301" s="1"/>
  <c r="R56" i="301"/>
  <c r="O56" i="301" s="1"/>
  <c r="N56" i="301"/>
  <c r="K56" i="301" s="1"/>
  <c r="I56" i="301"/>
  <c r="H56" i="301"/>
  <c r="R55" i="301"/>
  <c r="O55" i="301" s="1"/>
  <c r="I55" i="301"/>
  <c r="F55" i="301"/>
  <c r="N55" i="301" s="1"/>
  <c r="J55" i="301" s="1"/>
  <c r="L54" i="301"/>
  <c r="I54" i="301"/>
  <c r="H54" i="301"/>
  <c r="F54" i="301"/>
  <c r="R54" i="301" s="1"/>
  <c r="O54" i="301" s="1"/>
  <c r="R53" i="301"/>
  <c r="O53" i="301" s="1"/>
  <c r="N53" i="301"/>
  <c r="J53" i="301" s="1"/>
  <c r="K53" i="301"/>
  <c r="I53" i="301"/>
  <c r="H53" i="301"/>
  <c r="O52" i="301"/>
  <c r="J52" i="301"/>
  <c r="I52" i="301"/>
  <c r="G52" i="301"/>
  <c r="F52" i="301"/>
  <c r="N52" i="301" s="1"/>
  <c r="K52" i="301" s="1"/>
  <c r="O51" i="301"/>
  <c r="K51" i="301"/>
  <c r="I51" i="301"/>
  <c r="H51" i="301"/>
  <c r="G51" i="301" s="1"/>
  <c r="F51" i="301"/>
  <c r="J51" i="301" s="1"/>
  <c r="R50" i="301"/>
  <c r="O50" i="301" s="1"/>
  <c r="N50" i="301"/>
  <c r="K50" i="301" s="1"/>
  <c r="I50" i="301"/>
  <c r="H50" i="301"/>
  <c r="I49" i="301"/>
  <c r="H49" i="301"/>
  <c r="F49" i="301"/>
  <c r="N49" i="301" s="1"/>
  <c r="K48" i="301"/>
  <c r="I48" i="301"/>
  <c r="I63" i="301" s="1"/>
  <c r="H48" i="301"/>
  <c r="F48" i="301"/>
  <c r="R48" i="301" s="1"/>
  <c r="S51" i="165"/>
  <c r="S65" i="165" s="1"/>
  <c r="S52" i="165"/>
  <c r="S53" i="165"/>
  <c r="S54" i="165"/>
  <c r="S55" i="165"/>
  <c r="S56" i="165"/>
  <c r="S57" i="165"/>
  <c r="S58" i="165"/>
  <c r="S59" i="165"/>
  <c r="S60" i="165"/>
  <c r="S61" i="165"/>
  <c r="S62" i="165"/>
  <c r="S63" i="165"/>
  <c r="S50" i="165"/>
  <c r="T65" i="165"/>
  <c r="U65" i="165"/>
  <c r="V65" i="165"/>
  <c r="T54" i="165"/>
  <c r="V53" i="165"/>
  <c r="V59" i="165"/>
  <c r="F24" i="164"/>
  <c r="F25" i="164"/>
  <c r="F26" i="164"/>
  <c r="F27" i="164"/>
  <c r="T29" i="164"/>
  <c r="T23" i="164"/>
  <c r="U29" i="164"/>
  <c r="V29" i="164"/>
  <c r="S21" i="164"/>
  <c r="S22" i="164"/>
  <c r="S23" i="164"/>
  <c r="S24" i="164"/>
  <c r="S25" i="164"/>
  <c r="S27" i="164"/>
  <c r="S14" i="164"/>
  <c r="S15" i="164"/>
  <c r="S16" i="164"/>
  <c r="S17" i="164"/>
  <c r="S18" i="164"/>
  <c r="S19" i="164"/>
  <c r="S20" i="164"/>
  <c r="T20" i="164"/>
  <c r="K17" i="164"/>
  <c r="R17" i="164"/>
  <c r="R15" i="164"/>
  <c r="R14" i="164"/>
  <c r="Z62" i="307"/>
  <c r="W14" i="290" s="1"/>
  <c r="Y62" i="307"/>
  <c r="V14" i="290" s="1"/>
  <c r="M62" i="307"/>
  <c r="J14" i="290" s="1"/>
  <c r="W60" i="307"/>
  <c r="O60" i="307"/>
  <c r="K60" i="307"/>
  <c r="J60" i="307"/>
  <c r="I60" i="307"/>
  <c r="H60" i="307"/>
  <c r="G60" i="307" s="1"/>
  <c r="F60" i="307"/>
  <c r="W59" i="307"/>
  <c r="O59" i="307"/>
  <c r="K59" i="307"/>
  <c r="J59" i="307"/>
  <c r="I59" i="307"/>
  <c r="H59" i="307"/>
  <c r="G59" i="307" s="1"/>
  <c r="F59" i="307"/>
  <c r="F56" i="307" s="1"/>
  <c r="W58" i="307"/>
  <c r="O58" i="307"/>
  <c r="K58" i="307"/>
  <c r="J58" i="307"/>
  <c r="I58" i="307"/>
  <c r="H58" i="307"/>
  <c r="G58" i="307" s="1"/>
  <c r="F58" i="307"/>
  <c r="W57" i="307"/>
  <c r="O57" i="307"/>
  <c r="K57" i="307"/>
  <c r="J57" i="307"/>
  <c r="I57" i="307"/>
  <c r="H57" i="307"/>
  <c r="G57" i="307" s="1"/>
  <c r="F57" i="307"/>
  <c r="W56" i="307"/>
  <c r="O56" i="307"/>
  <c r="K56" i="307"/>
  <c r="J56" i="307"/>
  <c r="I56" i="307"/>
  <c r="H56" i="307"/>
  <c r="W55" i="307"/>
  <c r="O55" i="307"/>
  <c r="K55" i="307"/>
  <c r="J55" i="307"/>
  <c r="I55" i="307"/>
  <c r="H55" i="307"/>
  <c r="O54" i="307"/>
  <c r="J54" i="307"/>
  <c r="I54" i="307"/>
  <c r="F54" i="307"/>
  <c r="X54" i="307" s="1"/>
  <c r="W54" i="307" s="1"/>
  <c r="X53" i="307"/>
  <c r="O53" i="307"/>
  <c r="J53" i="307"/>
  <c r="I53" i="307"/>
  <c r="F53" i="307"/>
  <c r="L53" i="307" s="1"/>
  <c r="W52" i="307"/>
  <c r="O52" i="307"/>
  <c r="K52" i="307"/>
  <c r="J52" i="307"/>
  <c r="I52" i="307"/>
  <c r="G52" i="307" s="1"/>
  <c r="H52" i="307"/>
  <c r="W51" i="307"/>
  <c r="O51" i="307"/>
  <c r="K51" i="307"/>
  <c r="J51" i="307"/>
  <c r="I51" i="307"/>
  <c r="H51" i="307"/>
  <c r="G51" i="307" s="1"/>
  <c r="F51" i="307"/>
  <c r="W50" i="307"/>
  <c r="O50" i="307"/>
  <c r="I50" i="307"/>
  <c r="H50" i="307"/>
  <c r="F50" i="307"/>
  <c r="N50" i="307" s="1"/>
  <c r="W49" i="307"/>
  <c r="O49" i="307"/>
  <c r="K49" i="307"/>
  <c r="J49" i="307"/>
  <c r="I49" i="307"/>
  <c r="H49" i="307"/>
  <c r="G49" i="307"/>
  <c r="W48" i="307"/>
  <c r="P48" i="307"/>
  <c r="O48" i="307" s="1"/>
  <c r="K48" i="307"/>
  <c r="F48" i="307"/>
  <c r="W47" i="307"/>
  <c r="R47" i="307"/>
  <c r="K47" i="307"/>
  <c r="I47" i="307"/>
  <c r="H47" i="307"/>
  <c r="F47" i="307"/>
  <c r="F40" i="307"/>
  <c r="F39" i="307"/>
  <c r="F34" i="307"/>
  <c r="F33" i="307"/>
  <c r="F31" i="307"/>
  <c r="D23" i="307"/>
  <c r="D30" i="307" s="1"/>
  <c r="F30" i="307" s="1"/>
  <c r="A23" i="307"/>
  <c r="D22" i="307"/>
  <c r="D26" i="307" s="1"/>
  <c r="F26" i="307" s="1"/>
  <c r="A22" i="307"/>
  <c r="D10" i="307"/>
  <c r="D9" i="307"/>
  <c r="O49" i="161"/>
  <c r="O50" i="161"/>
  <c r="O51" i="161"/>
  <c r="O52" i="161"/>
  <c r="O53" i="161"/>
  <c r="O54" i="161"/>
  <c r="O55" i="161"/>
  <c r="O56" i="161"/>
  <c r="O57" i="161"/>
  <c r="O58" i="161"/>
  <c r="O59" i="161"/>
  <c r="O60" i="161"/>
  <c r="O61" i="161"/>
  <c r="O48" i="161"/>
  <c r="P49" i="161"/>
  <c r="R48" i="161"/>
  <c r="R54" i="306"/>
  <c r="J54" i="306" s="1"/>
  <c r="P55" i="306"/>
  <c r="H55" i="306" s="1"/>
  <c r="I50" i="306"/>
  <c r="I65" i="306" s="1"/>
  <c r="I51" i="306"/>
  <c r="I52" i="306"/>
  <c r="I53" i="306"/>
  <c r="I54" i="306"/>
  <c r="I55" i="306"/>
  <c r="I56" i="306"/>
  <c r="I57" i="306"/>
  <c r="I58" i="306"/>
  <c r="I59" i="306"/>
  <c r="I60" i="306"/>
  <c r="I61" i="306"/>
  <c r="I62" i="306"/>
  <c r="I63" i="306"/>
  <c r="H50" i="306"/>
  <c r="H51" i="306"/>
  <c r="H52" i="306"/>
  <c r="H53" i="306"/>
  <c r="H54" i="306"/>
  <c r="H56" i="306"/>
  <c r="H57" i="306"/>
  <c r="H58" i="306"/>
  <c r="H59" i="306"/>
  <c r="H60" i="306"/>
  <c r="H61" i="306"/>
  <c r="H62" i="306"/>
  <c r="H63" i="306"/>
  <c r="P52" i="306"/>
  <c r="J50" i="306"/>
  <c r="J51" i="306"/>
  <c r="J52" i="306"/>
  <c r="J53" i="306"/>
  <c r="J55" i="306"/>
  <c r="J56" i="306"/>
  <c r="J57" i="306"/>
  <c r="J58" i="306"/>
  <c r="J59" i="306"/>
  <c r="J60" i="306"/>
  <c r="J61" i="306"/>
  <c r="J62" i="306"/>
  <c r="J63" i="306"/>
  <c r="J49" i="306"/>
  <c r="V56" i="306"/>
  <c r="T57" i="306"/>
  <c r="S57" i="306" s="1"/>
  <c r="S56" i="306"/>
  <c r="R50" i="306"/>
  <c r="AB55" i="306"/>
  <c r="X55" i="306"/>
  <c r="T55" i="306"/>
  <c r="S55" i="306" s="1"/>
  <c r="I49" i="306"/>
  <c r="H49" i="306"/>
  <c r="K50" i="306"/>
  <c r="K51" i="306"/>
  <c r="K52" i="306"/>
  <c r="K53" i="306"/>
  <c r="K54" i="306"/>
  <c r="K55" i="306"/>
  <c r="K56" i="306"/>
  <c r="K57" i="306"/>
  <c r="K58" i="306"/>
  <c r="K59" i="306"/>
  <c r="K60" i="306"/>
  <c r="K61" i="306"/>
  <c r="K62" i="306"/>
  <c r="K63" i="306"/>
  <c r="K49" i="306"/>
  <c r="S50" i="306"/>
  <c r="S51" i="306"/>
  <c r="S52" i="306"/>
  <c r="S53" i="306"/>
  <c r="S54" i="306"/>
  <c r="S58" i="306"/>
  <c r="S59" i="306"/>
  <c r="S60" i="306"/>
  <c r="S61" i="306"/>
  <c r="S62" i="306"/>
  <c r="S63" i="306"/>
  <c r="W50" i="306"/>
  <c r="W51" i="306"/>
  <c r="W52" i="306"/>
  <c r="W53" i="306"/>
  <c r="W54" i="306"/>
  <c r="W55" i="306"/>
  <c r="W56" i="306"/>
  <c r="W57" i="306"/>
  <c r="W58" i="306"/>
  <c r="W59" i="306"/>
  <c r="W60" i="306"/>
  <c r="W61" i="306"/>
  <c r="W62" i="306"/>
  <c r="W63" i="306"/>
  <c r="AA50" i="306"/>
  <c r="AA51" i="306"/>
  <c r="AA52" i="306"/>
  <c r="AA53" i="306"/>
  <c r="AA54" i="306"/>
  <c r="AA55" i="306"/>
  <c r="AA56" i="306"/>
  <c r="AA57" i="306"/>
  <c r="AA58" i="306"/>
  <c r="AA59" i="306"/>
  <c r="AA60" i="306"/>
  <c r="AA61" i="306"/>
  <c r="AA62" i="306"/>
  <c r="AA63" i="306"/>
  <c r="AA49" i="306"/>
  <c r="W49" i="306"/>
  <c r="S49" i="306"/>
  <c r="O50" i="306"/>
  <c r="O51" i="306"/>
  <c r="O52" i="306"/>
  <c r="O53" i="306"/>
  <c r="O55" i="306"/>
  <c r="O56" i="306"/>
  <c r="O57" i="306"/>
  <c r="O58" i="306"/>
  <c r="O59" i="306"/>
  <c r="O60" i="306"/>
  <c r="O61" i="306"/>
  <c r="O62" i="306"/>
  <c r="O63" i="306"/>
  <c r="O49" i="306"/>
  <c r="R49" i="306"/>
  <c r="L49" i="305"/>
  <c r="G50" i="305"/>
  <c r="G51" i="305"/>
  <c r="G52" i="305"/>
  <c r="G53" i="305"/>
  <c r="G54" i="305"/>
  <c r="G55" i="305"/>
  <c r="G56" i="305"/>
  <c r="G57" i="305"/>
  <c r="G58" i="305"/>
  <c r="G59" i="305"/>
  <c r="G60" i="305"/>
  <c r="G61" i="305"/>
  <c r="G62" i="305"/>
  <c r="H50" i="305"/>
  <c r="H51" i="305"/>
  <c r="H52" i="305"/>
  <c r="H53" i="305"/>
  <c r="H54" i="305"/>
  <c r="H55" i="305"/>
  <c r="H56" i="305"/>
  <c r="H57" i="305"/>
  <c r="H58" i="305"/>
  <c r="H59" i="305"/>
  <c r="H60" i="305"/>
  <c r="H61" i="305"/>
  <c r="H62" i="305"/>
  <c r="K50" i="305"/>
  <c r="K51" i="305"/>
  <c r="K52" i="305"/>
  <c r="K53" i="305"/>
  <c r="K54" i="305"/>
  <c r="K55" i="305"/>
  <c r="K56" i="305"/>
  <c r="K57" i="305"/>
  <c r="K58" i="305"/>
  <c r="K59" i="305"/>
  <c r="K60" i="305"/>
  <c r="K61" i="305"/>
  <c r="K62" i="305"/>
  <c r="O50" i="305"/>
  <c r="O51" i="305"/>
  <c r="O52" i="305"/>
  <c r="O53" i="305"/>
  <c r="O54" i="305"/>
  <c r="O55" i="305"/>
  <c r="O56" i="305"/>
  <c r="O57" i="305"/>
  <c r="O58" i="305"/>
  <c r="O59" i="305"/>
  <c r="O60" i="305"/>
  <c r="O61" i="305"/>
  <c r="O62" i="305"/>
  <c r="O49" i="305"/>
  <c r="AA50" i="305"/>
  <c r="AA51" i="305"/>
  <c r="AA52" i="305"/>
  <c r="AA53" i="305"/>
  <c r="AA54" i="305"/>
  <c r="AA55" i="305"/>
  <c r="AA56" i="305"/>
  <c r="AA57" i="305"/>
  <c r="AA58" i="305"/>
  <c r="AA59" i="305"/>
  <c r="AA60" i="305"/>
  <c r="AA61" i="305"/>
  <c r="AA62" i="305"/>
  <c r="AA49" i="305"/>
  <c r="W50" i="305"/>
  <c r="W51" i="305"/>
  <c r="W52" i="305"/>
  <c r="W53" i="305"/>
  <c r="W54" i="305"/>
  <c r="W55" i="305"/>
  <c r="W56" i="305"/>
  <c r="W57" i="305"/>
  <c r="W58" i="305"/>
  <c r="W59" i="305"/>
  <c r="W60" i="305"/>
  <c r="W61" i="305"/>
  <c r="W62" i="305"/>
  <c r="W49" i="305"/>
  <c r="S50" i="305"/>
  <c r="S51" i="305"/>
  <c r="S52" i="305"/>
  <c r="S53" i="305"/>
  <c r="S54" i="305"/>
  <c r="S55" i="305"/>
  <c r="S56" i="305"/>
  <c r="S57" i="305"/>
  <c r="S58" i="305"/>
  <c r="S59" i="305"/>
  <c r="S60" i="305"/>
  <c r="S61" i="305"/>
  <c r="S62" i="305"/>
  <c r="S49" i="305"/>
  <c r="P49" i="305"/>
  <c r="F48" i="304"/>
  <c r="F49" i="304"/>
  <c r="F51" i="304"/>
  <c r="F52" i="304"/>
  <c r="F54" i="304"/>
  <c r="AD54" i="304" s="1"/>
  <c r="AA54" i="304" s="1"/>
  <c r="F55" i="304"/>
  <c r="F57" i="304"/>
  <c r="F58" i="304"/>
  <c r="F60" i="304"/>
  <c r="F61" i="304"/>
  <c r="AB60" i="304"/>
  <c r="AA60" i="304" s="1"/>
  <c r="X60" i="304"/>
  <c r="T60" i="304"/>
  <c r="P60" i="304"/>
  <c r="O60" i="304" s="1"/>
  <c r="L60" i="304"/>
  <c r="G49" i="304"/>
  <c r="G50" i="304"/>
  <c r="G51" i="304"/>
  <c r="G53" i="304"/>
  <c r="G55" i="304"/>
  <c r="G56" i="304"/>
  <c r="G58" i="304"/>
  <c r="G59" i="304"/>
  <c r="AB61" i="304"/>
  <c r="AA61" i="304" s="1"/>
  <c r="X61" i="304"/>
  <c r="T61" i="304"/>
  <c r="P61" i="304"/>
  <c r="O61" i="304" s="1"/>
  <c r="L61" i="304"/>
  <c r="AA48" i="304"/>
  <c r="AA49" i="304"/>
  <c r="AA50" i="304"/>
  <c r="AA51" i="304"/>
  <c r="AA52" i="304"/>
  <c r="AA53" i="304"/>
  <c r="AA55" i="304"/>
  <c r="AA56" i="304"/>
  <c r="AA57" i="304"/>
  <c r="W60" i="304"/>
  <c r="W61" i="304"/>
  <c r="W48" i="304"/>
  <c r="W49" i="304"/>
  <c r="W50" i="304"/>
  <c r="W51" i="304"/>
  <c r="W52" i="304"/>
  <c r="W53" i="304"/>
  <c r="W55" i="304"/>
  <c r="W56" i="304"/>
  <c r="W57" i="304"/>
  <c r="S60" i="304"/>
  <c r="S61" i="304"/>
  <c r="S48" i="304"/>
  <c r="S49" i="304"/>
  <c r="S50" i="304"/>
  <c r="S51" i="304"/>
  <c r="S52" i="304"/>
  <c r="S53" i="304"/>
  <c r="S55" i="304"/>
  <c r="S56" i="304"/>
  <c r="S57" i="304"/>
  <c r="O48" i="304"/>
  <c r="O49" i="304"/>
  <c r="O50" i="304"/>
  <c r="O51" i="304"/>
  <c r="O52" i="304"/>
  <c r="O53" i="304"/>
  <c r="O55" i="304"/>
  <c r="O56" i="304"/>
  <c r="O57" i="304"/>
  <c r="K61" i="304"/>
  <c r="K49" i="304"/>
  <c r="K50" i="304"/>
  <c r="K53" i="304"/>
  <c r="K55" i="304"/>
  <c r="K56" i="304"/>
  <c r="L58" i="304"/>
  <c r="W58" i="304"/>
  <c r="S58" i="304"/>
  <c r="O58" i="304"/>
  <c r="K58" i="304"/>
  <c r="AB58" i="304"/>
  <c r="AA58" i="304" s="1"/>
  <c r="X58" i="304"/>
  <c r="T58" i="304"/>
  <c r="P58" i="304"/>
  <c r="R57" i="323"/>
  <c r="AB57" i="323"/>
  <c r="X57" i="323"/>
  <c r="H57" i="323" s="1"/>
  <c r="T57" i="323"/>
  <c r="AB55" i="323"/>
  <c r="X55" i="323"/>
  <c r="T55" i="323"/>
  <c r="R55" i="323"/>
  <c r="AB54" i="323"/>
  <c r="H54" i="323" s="1"/>
  <c r="AB52" i="323"/>
  <c r="F52" i="323"/>
  <c r="F54" i="323"/>
  <c r="F55" i="323"/>
  <c r="F57" i="323"/>
  <c r="F58" i="323"/>
  <c r="F51" i="323"/>
  <c r="X52" i="323"/>
  <c r="T52" i="323"/>
  <c r="R52" i="323"/>
  <c r="I52" i="323"/>
  <c r="I66" i="323" s="1"/>
  <c r="I54" i="323"/>
  <c r="I55" i="323"/>
  <c r="I57" i="323"/>
  <c r="I58" i="323"/>
  <c r="I60" i="323"/>
  <c r="I61" i="323"/>
  <c r="I62" i="323"/>
  <c r="I63" i="323"/>
  <c r="I64" i="323"/>
  <c r="I51" i="323"/>
  <c r="H52" i="323"/>
  <c r="H58" i="323"/>
  <c r="H60" i="323"/>
  <c r="H61" i="323"/>
  <c r="H62" i="323"/>
  <c r="H63" i="323"/>
  <c r="H64" i="323"/>
  <c r="H51" i="323"/>
  <c r="AC66" i="323"/>
  <c r="AD66" i="323"/>
  <c r="Y66" i="323"/>
  <c r="Z66" i="323"/>
  <c r="U66" i="323"/>
  <c r="V66" i="323"/>
  <c r="O54" i="323"/>
  <c r="O51" i="323"/>
  <c r="S52" i="323"/>
  <c r="S53" i="323"/>
  <c r="S54" i="323"/>
  <c r="S56" i="323"/>
  <c r="S57" i="323"/>
  <c r="S58" i="323"/>
  <c r="S59" i="323"/>
  <c r="S60" i="323"/>
  <c r="S61" i="323"/>
  <c r="S62" i="323"/>
  <c r="S63" i="323"/>
  <c r="S64" i="323"/>
  <c r="S51" i="323"/>
  <c r="W52" i="323"/>
  <c r="W53" i="323"/>
  <c r="W54" i="323"/>
  <c r="W55" i="323"/>
  <c r="W56" i="323"/>
  <c r="W58" i="323"/>
  <c r="W59" i="323"/>
  <c r="W60" i="323"/>
  <c r="W61" i="323"/>
  <c r="W62" i="323"/>
  <c r="W63" i="323"/>
  <c r="W64" i="323"/>
  <c r="W51" i="323"/>
  <c r="AA52" i="323"/>
  <c r="AA53" i="323"/>
  <c r="AA54" i="323"/>
  <c r="AA55" i="323"/>
  <c r="AA56" i="323"/>
  <c r="AA57" i="323"/>
  <c r="AA58" i="323"/>
  <c r="AA59" i="323"/>
  <c r="AA60" i="323"/>
  <c r="AA61" i="323"/>
  <c r="AA62" i="323"/>
  <c r="AA63" i="323"/>
  <c r="AA64" i="323"/>
  <c r="AA51" i="323"/>
  <c r="AB51" i="323"/>
  <c r="X54" i="323"/>
  <c r="X51" i="323"/>
  <c r="T54" i="323"/>
  <c r="T51" i="323"/>
  <c r="R54" i="323"/>
  <c r="J54" i="323" s="1"/>
  <c r="R51" i="323"/>
  <c r="C56" i="290"/>
  <c r="D56" i="261" s="1"/>
  <c r="D54" i="261"/>
  <c r="C53" i="290"/>
  <c r="D53" i="261" s="1"/>
  <c r="C51" i="290"/>
  <c r="D51" i="261" s="1"/>
  <c r="C46" i="290"/>
  <c r="D46" i="261" s="1"/>
  <c r="C45" i="290"/>
  <c r="D45" i="261" s="1"/>
  <c r="C42" i="290"/>
  <c r="D42" i="261" s="1"/>
  <c r="D41" i="261"/>
  <c r="C39" i="290"/>
  <c r="D39" i="261" s="1"/>
  <c r="D36" i="261"/>
  <c r="C30" i="290"/>
  <c r="D30" i="261" s="1"/>
  <c r="C25" i="290"/>
  <c r="D25" i="261" s="1"/>
  <c r="D20" i="261"/>
  <c r="C15" i="290"/>
  <c r="D15" i="261" s="1"/>
  <c r="C14" i="290"/>
  <c r="D14" i="261" s="1"/>
  <c r="C11" i="290"/>
  <c r="D11" i="261" s="1"/>
  <c r="C10" i="290"/>
  <c r="D10" i="261" s="1"/>
  <c r="C9" i="290"/>
  <c r="D9" i="261" s="1"/>
  <c r="C8" i="290"/>
  <c r="D8" i="261" s="1"/>
  <c r="N66" i="323"/>
  <c r="M66" i="323"/>
  <c r="L66" i="323"/>
  <c r="K64" i="323"/>
  <c r="E64" i="323"/>
  <c r="K63" i="323"/>
  <c r="K62" i="323"/>
  <c r="K61" i="323"/>
  <c r="K60" i="323"/>
  <c r="K59" i="323"/>
  <c r="K58" i="323"/>
  <c r="K57" i="323"/>
  <c r="K56" i="323"/>
  <c r="K55" i="323"/>
  <c r="K54" i="323"/>
  <c r="E54" i="323"/>
  <c r="K53" i="323"/>
  <c r="K52" i="323"/>
  <c r="F44" i="323"/>
  <c r="F43" i="323"/>
  <c r="F38" i="323"/>
  <c r="F37" i="323"/>
  <c r="F35" i="323"/>
  <c r="D27" i="323"/>
  <c r="D34" i="323" s="1"/>
  <c r="F34" i="323" s="1"/>
  <c r="A27" i="323"/>
  <c r="D26" i="323"/>
  <c r="D30" i="323" s="1"/>
  <c r="F30" i="323" s="1"/>
  <c r="A26" i="323"/>
  <c r="D14" i="323"/>
  <c r="D13" i="323"/>
  <c r="M63" i="322"/>
  <c r="J15" i="290" s="1"/>
  <c r="S61" i="322"/>
  <c r="O61" i="322"/>
  <c r="K61" i="322"/>
  <c r="J61" i="322"/>
  <c r="I61" i="322"/>
  <c r="H61" i="322"/>
  <c r="E61" i="322"/>
  <c r="F61" i="322" s="1"/>
  <c r="S60" i="322"/>
  <c r="O60" i="322"/>
  <c r="K60" i="322"/>
  <c r="J60" i="322"/>
  <c r="I60" i="322"/>
  <c r="H60" i="322"/>
  <c r="E60" i="322"/>
  <c r="F60" i="322" s="1"/>
  <c r="S59" i="322"/>
  <c r="O59" i="322"/>
  <c r="K59" i="322"/>
  <c r="J59" i="322"/>
  <c r="I59" i="322"/>
  <c r="H59" i="322"/>
  <c r="S58" i="322"/>
  <c r="O58" i="322"/>
  <c r="K58" i="322"/>
  <c r="J58" i="322"/>
  <c r="I58" i="322"/>
  <c r="H58" i="322"/>
  <c r="S57" i="322"/>
  <c r="O57" i="322"/>
  <c r="K57" i="322"/>
  <c r="J57" i="322"/>
  <c r="I57" i="322"/>
  <c r="H57" i="322"/>
  <c r="G57" i="322" s="1"/>
  <c r="S56" i="322"/>
  <c r="O56" i="322"/>
  <c r="K56" i="322"/>
  <c r="J56" i="322"/>
  <c r="I56" i="322"/>
  <c r="H56" i="322"/>
  <c r="S55" i="322"/>
  <c r="O55" i="322"/>
  <c r="K55" i="322"/>
  <c r="J55" i="322"/>
  <c r="I55" i="322"/>
  <c r="H55" i="322"/>
  <c r="F55" i="322"/>
  <c r="S54" i="322"/>
  <c r="I54" i="322"/>
  <c r="F54" i="322"/>
  <c r="P54" i="322" s="1"/>
  <c r="S53" i="322"/>
  <c r="O53" i="322"/>
  <c r="K53" i="322"/>
  <c r="J53" i="322"/>
  <c r="I53" i="322"/>
  <c r="H53" i="322"/>
  <c r="S52" i="322"/>
  <c r="O52" i="322"/>
  <c r="K52" i="322"/>
  <c r="J52" i="322"/>
  <c r="I52" i="322"/>
  <c r="H52" i="322"/>
  <c r="F52" i="322"/>
  <c r="K51" i="322"/>
  <c r="E51" i="322"/>
  <c r="F51" i="322" s="1"/>
  <c r="S50" i="322"/>
  <c r="O50" i="322"/>
  <c r="K50" i="322"/>
  <c r="J50" i="322"/>
  <c r="I50" i="322"/>
  <c r="H50" i="322"/>
  <c r="S49" i="322"/>
  <c r="O49" i="322"/>
  <c r="I49" i="322"/>
  <c r="H49" i="322"/>
  <c r="E49" i="322"/>
  <c r="D49" i="322"/>
  <c r="S48" i="322"/>
  <c r="I48" i="322"/>
  <c r="H48" i="322"/>
  <c r="F48" i="322"/>
  <c r="R48" i="322" s="1"/>
  <c r="F41" i="322"/>
  <c r="F40" i="322"/>
  <c r="F35" i="322"/>
  <c r="F34" i="322"/>
  <c r="F32" i="322"/>
  <c r="D26" i="322"/>
  <c r="F26" i="322" s="1"/>
  <c r="D24" i="322"/>
  <c r="D31" i="322" s="1"/>
  <c r="F31" i="322" s="1"/>
  <c r="A24" i="322"/>
  <c r="D23" i="322"/>
  <c r="D58" i="322" s="1"/>
  <c r="F58" i="322" s="1"/>
  <c r="A23" i="322"/>
  <c r="D11" i="322"/>
  <c r="D10" i="322"/>
  <c r="Q63" i="320"/>
  <c r="P63" i="320"/>
  <c r="M63" i="320"/>
  <c r="L63" i="320"/>
  <c r="R61" i="320"/>
  <c r="O61" i="320" s="1"/>
  <c r="K61" i="320"/>
  <c r="I61" i="320"/>
  <c r="G61" i="320"/>
  <c r="O60" i="320"/>
  <c r="K60" i="320"/>
  <c r="I60" i="320"/>
  <c r="K59" i="320"/>
  <c r="I59" i="320"/>
  <c r="G59" i="320"/>
  <c r="R59" i="320"/>
  <c r="O59" i="320" s="1"/>
  <c r="K58" i="320"/>
  <c r="I58" i="320"/>
  <c r="R58" i="320"/>
  <c r="O58" i="320" s="1"/>
  <c r="O57" i="320"/>
  <c r="K57" i="320"/>
  <c r="I57" i="320"/>
  <c r="G57" i="320"/>
  <c r="R56" i="320"/>
  <c r="O56" i="320"/>
  <c r="N56" i="320"/>
  <c r="K56" i="320" s="1"/>
  <c r="I56" i="320"/>
  <c r="N55" i="320"/>
  <c r="L55" i="320"/>
  <c r="K55" i="320" s="1"/>
  <c r="I55" i="320"/>
  <c r="F55" i="320"/>
  <c r="R55" i="320" s="1"/>
  <c r="O55" i="320" s="1"/>
  <c r="R54" i="320"/>
  <c r="O54" i="320"/>
  <c r="N54" i="320"/>
  <c r="L54" i="320"/>
  <c r="G54" i="320" s="1"/>
  <c r="I54" i="320"/>
  <c r="F54" i="320"/>
  <c r="R53" i="320"/>
  <c r="O53" i="320"/>
  <c r="N53" i="320"/>
  <c r="K53" i="320"/>
  <c r="I53" i="320"/>
  <c r="G53" i="320"/>
  <c r="O52" i="320"/>
  <c r="K52" i="320"/>
  <c r="I52" i="320"/>
  <c r="G52" i="320" s="1"/>
  <c r="F52" i="320"/>
  <c r="O51" i="320"/>
  <c r="K51" i="320"/>
  <c r="I51" i="320"/>
  <c r="G51" i="320"/>
  <c r="F51" i="320"/>
  <c r="R50" i="320"/>
  <c r="O50" i="320"/>
  <c r="N50" i="320"/>
  <c r="K50" i="320" s="1"/>
  <c r="I50" i="320"/>
  <c r="R49" i="320"/>
  <c r="I49" i="320"/>
  <c r="G49" i="320"/>
  <c r="F49" i="320"/>
  <c r="N49" i="320" s="1"/>
  <c r="O48" i="320"/>
  <c r="K48" i="320"/>
  <c r="I63" i="320"/>
  <c r="F48" i="320"/>
  <c r="F63" i="320" s="1"/>
  <c r="F41" i="320"/>
  <c r="F40" i="320"/>
  <c r="F35" i="320"/>
  <c r="F34" i="320"/>
  <c r="F32" i="320"/>
  <c r="D24" i="320"/>
  <c r="D31" i="320" s="1"/>
  <c r="F31" i="320" s="1"/>
  <c r="A24" i="320"/>
  <c r="D23" i="320"/>
  <c r="D38" i="320" s="1"/>
  <c r="F38" i="320" s="1"/>
  <c r="A23" i="320"/>
  <c r="D11" i="320"/>
  <c r="D10" i="320"/>
  <c r="AD63" i="319"/>
  <c r="AC63" i="319"/>
  <c r="AB63" i="319"/>
  <c r="Z63" i="319"/>
  <c r="Y63" i="319"/>
  <c r="X63" i="319"/>
  <c r="V63" i="319"/>
  <c r="U63" i="319"/>
  <c r="T63" i="319"/>
  <c r="Q63" i="319"/>
  <c r="P63" i="319"/>
  <c r="M63" i="319"/>
  <c r="AA61" i="319"/>
  <c r="W61" i="319"/>
  <c r="S61" i="319"/>
  <c r="K61" i="319"/>
  <c r="I61" i="319"/>
  <c r="H61" i="319"/>
  <c r="F61" i="319"/>
  <c r="R61" i="319" s="1"/>
  <c r="AA60" i="319"/>
  <c r="W60" i="319"/>
  <c r="S60" i="319"/>
  <c r="K60" i="319"/>
  <c r="I60" i="319"/>
  <c r="H60" i="319"/>
  <c r="F60" i="319"/>
  <c r="R60" i="319" s="1"/>
  <c r="AA59" i="319"/>
  <c r="W59" i="319"/>
  <c r="S59" i="319"/>
  <c r="K59" i="319"/>
  <c r="I59" i="319"/>
  <c r="H59" i="319"/>
  <c r="F59" i="319"/>
  <c r="AA58" i="319"/>
  <c r="W58" i="319"/>
  <c r="S58" i="319"/>
  <c r="K58" i="319"/>
  <c r="I58" i="319"/>
  <c r="H58" i="319"/>
  <c r="F58" i="319"/>
  <c r="AA57" i="319"/>
  <c r="W57" i="319"/>
  <c r="S57" i="319"/>
  <c r="R57" i="319"/>
  <c r="J57" i="319" s="1"/>
  <c r="G57" i="319" s="1"/>
  <c r="O57" i="319"/>
  <c r="K57" i="319"/>
  <c r="I57" i="319"/>
  <c r="H57" i="319"/>
  <c r="AA56" i="319"/>
  <c r="W56" i="319"/>
  <c r="S56" i="319"/>
  <c r="I56" i="319"/>
  <c r="H56" i="319"/>
  <c r="R56" i="319"/>
  <c r="O56" i="319" s="1"/>
  <c r="AA55" i="319"/>
  <c r="W55" i="319"/>
  <c r="S55" i="319"/>
  <c r="R55" i="319"/>
  <c r="O55" i="319" s="1"/>
  <c r="I55" i="319"/>
  <c r="F55" i="319"/>
  <c r="N55" i="319" s="1"/>
  <c r="J55" i="319" s="1"/>
  <c r="AA54" i="319"/>
  <c r="W54" i="319"/>
  <c r="S54" i="319"/>
  <c r="O54" i="319"/>
  <c r="J54" i="319"/>
  <c r="I54" i="319"/>
  <c r="F54" i="319"/>
  <c r="H54" i="319" s="1"/>
  <c r="G54" i="319" s="1"/>
  <c r="AA53" i="319"/>
  <c r="W53" i="319"/>
  <c r="S53" i="319"/>
  <c r="R53" i="319"/>
  <c r="O53" i="319"/>
  <c r="N53" i="319"/>
  <c r="K53" i="319" s="1"/>
  <c r="I53" i="319"/>
  <c r="H53" i="319"/>
  <c r="AA52" i="319"/>
  <c r="W52" i="319"/>
  <c r="S52" i="319"/>
  <c r="O52" i="319"/>
  <c r="J52" i="319"/>
  <c r="I52" i="319"/>
  <c r="F52" i="319"/>
  <c r="L52" i="319" s="1"/>
  <c r="AA51" i="319"/>
  <c r="W51" i="319"/>
  <c r="S51" i="319"/>
  <c r="O51" i="319"/>
  <c r="K51" i="319"/>
  <c r="I51" i="319"/>
  <c r="H51" i="319"/>
  <c r="G51" i="319" s="1"/>
  <c r="F51" i="319"/>
  <c r="AA50" i="319"/>
  <c r="W50" i="319"/>
  <c r="S50" i="319"/>
  <c r="R50" i="319"/>
  <c r="O50" i="319"/>
  <c r="N50" i="319"/>
  <c r="J50" i="319" s="1"/>
  <c r="I50" i="319"/>
  <c r="H50" i="319"/>
  <c r="G50" i="319" s="1"/>
  <c r="AA49" i="319"/>
  <c r="W49" i="319"/>
  <c r="S49" i="319"/>
  <c r="I49" i="319"/>
  <c r="H49" i="319"/>
  <c r="F49" i="319"/>
  <c r="N49" i="319" s="1"/>
  <c r="AA48" i="319"/>
  <c r="AA63" i="319" s="1"/>
  <c r="W48" i="319"/>
  <c r="W63" i="319" s="1"/>
  <c r="S48" i="319"/>
  <c r="O48" i="319"/>
  <c r="K48" i="319"/>
  <c r="I48" i="319"/>
  <c r="I63" i="319" s="1"/>
  <c r="H48" i="319"/>
  <c r="F48" i="319"/>
  <c r="F41" i="319"/>
  <c r="F40" i="319"/>
  <c r="F35" i="319"/>
  <c r="F34" i="319"/>
  <c r="F32" i="319"/>
  <c r="D24" i="319"/>
  <c r="D31" i="319" s="1"/>
  <c r="F31" i="319" s="1"/>
  <c r="A24" i="319"/>
  <c r="D23" i="319"/>
  <c r="D27" i="319" s="1"/>
  <c r="F27" i="319" s="1"/>
  <c r="A23" i="319"/>
  <c r="D11" i="319"/>
  <c r="D10" i="319"/>
  <c r="AD64" i="318"/>
  <c r="AC64" i="318"/>
  <c r="AB64" i="318"/>
  <c r="Z64" i="318"/>
  <c r="Y64" i="318"/>
  <c r="X64" i="318"/>
  <c r="V64" i="318"/>
  <c r="U64" i="318"/>
  <c r="T64" i="318"/>
  <c r="Q64" i="318"/>
  <c r="P64" i="318"/>
  <c r="M64" i="318"/>
  <c r="AA62" i="318"/>
  <c r="W62" i="318"/>
  <c r="S62" i="318"/>
  <c r="R62" i="318"/>
  <c r="O62" i="318" s="1"/>
  <c r="K62" i="318"/>
  <c r="J62" i="318"/>
  <c r="G62" i="318" s="1"/>
  <c r="I62" i="318"/>
  <c r="H62" i="318"/>
  <c r="F62" i="318"/>
  <c r="AA61" i="318"/>
  <c r="W61" i="318"/>
  <c r="S61" i="318"/>
  <c r="R61" i="318"/>
  <c r="O61" i="318" s="1"/>
  <c r="K61" i="318"/>
  <c r="I61" i="318"/>
  <c r="H61" i="318"/>
  <c r="F61" i="318"/>
  <c r="AA60" i="318"/>
  <c r="W60" i="318"/>
  <c r="S60" i="318"/>
  <c r="K60" i="318"/>
  <c r="I60" i="318"/>
  <c r="H60" i="318"/>
  <c r="AA58" i="318"/>
  <c r="W58" i="318"/>
  <c r="S58" i="318"/>
  <c r="K58" i="318"/>
  <c r="I58" i="318"/>
  <c r="H58" i="318"/>
  <c r="AA57" i="318"/>
  <c r="W57" i="318"/>
  <c r="S57" i="318"/>
  <c r="K57" i="318"/>
  <c r="I57" i="318"/>
  <c r="H57" i="318"/>
  <c r="AA56" i="318"/>
  <c r="W56" i="318"/>
  <c r="S56" i="318"/>
  <c r="R56" i="318"/>
  <c r="J56" i="318" s="1"/>
  <c r="O56" i="318"/>
  <c r="N56" i="318"/>
  <c r="K56" i="318" s="1"/>
  <c r="I56" i="318"/>
  <c r="H56" i="318"/>
  <c r="AA55" i="318"/>
  <c r="W55" i="318"/>
  <c r="S55" i="318"/>
  <c r="N55" i="318"/>
  <c r="L55" i="318"/>
  <c r="H55" i="318" s="1"/>
  <c r="I55" i="318"/>
  <c r="F55" i="318"/>
  <c r="R55" i="318" s="1"/>
  <c r="AA54" i="318"/>
  <c r="W54" i="318"/>
  <c r="S54" i="318"/>
  <c r="O54" i="318"/>
  <c r="L54" i="318"/>
  <c r="H54" i="318" s="1"/>
  <c r="G54" i="318" s="1"/>
  <c r="J54" i="318"/>
  <c r="I54" i="318"/>
  <c r="F54" i="318"/>
  <c r="AA53" i="318"/>
  <c r="W53" i="318"/>
  <c r="S53" i="318"/>
  <c r="R53" i="318"/>
  <c r="O53" i="318"/>
  <c r="N53" i="318"/>
  <c r="K53" i="318"/>
  <c r="J53" i="318"/>
  <c r="I53" i="318"/>
  <c r="H53" i="318"/>
  <c r="G53" i="318"/>
  <c r="AA52" i="318"/>
  <c r="W52" i="318"/>
  <c r="S52" i="318"/>
  <c r="O52" i="318"/>
  <c r="L52" i="318"/>
  <c r="H52" i="318" s="1"/>
  <c r="J52" i="318"/>
  <c r="I52" i="318"/>
  <c r="F52" i="318"/>
  <c r="AA51" i="318"/>
  <c r="W51" i="318"/>
  <c r="S51" i="318"/>
  <c r="O51" i="318"/>
  <c r="K51" i="318"/>
  <c r="I51" i="318"/>
  <c r="H51" i="318"/>
  <c r="G51" i="318" s="1"/>
  <c r="F51" i="318"/>
  <c r="AA50" i="318"/>
  <c r="W50" i="318"/>
  <c r="S50" i="318"/>
  <c r="R50" i="318"/>
  <c r="O50" i="318" s="1"/>
  <c r="N50" i="318"/>
  <c r="K50" i="318"/>
  <c r="I50" i="318"/>
  <c r="H50" i="318"/>
  <c r="AA49" i="318"/>
  <c r="W49" i="318"/>
  <c r="S49" i="318"/>
  <c r="N49" i="318"/>
  <c r="N64" i="318" s="1"/>
  <c r="I49" i="318"/>
  <c r="H49" i="318"/>
  <c r="F49" i="318"/>
  <c r="R49" i="318" s="1"/>
  <c r="AA48" i="318"/>
  <c r="W48" i="318"/>
  <c r="S48" i="318"/>
  <c r="O48" i="318"/>
  <c r="K48" i="318"/>
  <c r="I48" i="318"/>
  <c r="H48" i="318"/>
  <c r="G48" i="318"/>
  <c r="F48" i="318"/>
  <c r="F41" i="318"/>
  <c r="F40" i="318"/>
  <c r="F35" i="318"/>
  <c r="F34" i="318"/>
  <c r="F32" i="318"/>
  <c r="D24" i="318"/>
  <c r="D31" i="318" s="1"/>
  <c r="F31" i="318" s="1"/>
  <c r="A24" i="318"/>
  <c r="D23" i="318"/>
  <c r="D39" i="318" s="1"/>
  <c r="F39" i="318" s="1"/>
  <c r="A23" i="318"/>
  <c r="D11" i="318"/>
  <c r="D10" i="318"/>
  <c r="AD63" i="315"/>
  <c r="AC63" i="315"/>
  <c r="AB63" i="315"/>
  <c r="Z63" i="315"/>
  <c r="Y63" i="315"/>
  <c r="X63" i="315"/>
  <c r="V63" i="315"/>
  <c r="U63" i="315"/>
  <c r="T63" i="315"/>
  <c r="Q63" i="315"/>
  <c r="P63" i="315"/>
  <c r="M63" i="315"/>
  <c r="AA61" i="315"/>
  <c r="W61" i="315"/>
  <c r="S61" i="315"/>
  <c r="K61" i="315"/>
  <c r="F61" i="315"/>
  <c r="R61" i="315" s="1"/>
  <c r="AA60" i="315"/>
  <c r="W60" i="315"/>
  <c r="S60" i="315"/>
  <c r="K60" i="315"/>
  <c r="F60" i="315"/>
  <c r="R60" i="315" s="1"/>
  <c r="AA59" i="315"/>
  <c r="W59" i="315"/>
  <c r="S59" i="315"/>
  <c r="K59" i="315"/>
  <c r="AA58" i="315"/>
  <c r="W58" i="315"/>
  <c r="S58" i="315"/>
  <c r="K58" i="315"/>
  <c r="AA57" i="315"/>
  <c r="W57" i="315"/>
  <c r="S57" i="315"/>
  <c r="K57" i="315"/>
  <c r="AA56" i="315"/>
  <c r="W56" i="315"/>
  <c r="S56" i="315"/>
  <c r="R56" i="315"/>
  <c r="O56" i="315"/>
  <c r="N56" i="315"/>
  <c r="K56" i="315" s="1"/>
  <c r="AA55" i="315"/>
  <c r="W55" i="315"/>
  <c r="S55" i="315"/>
  <c r="R55" i="315"/>
  <c r="O55" i="315" s="1"/>
  <c r="N55" i="315"/>
  <c r="L55" i="315"/>
  <c r="K55" i="315"/>
  <c r="G55" i="315"/>
  <c r="F55" i="315"/>
  <c r="AA54" i="315"/>
  <c r="W54" i="315"/>
  <c r="S54" i="315"/>
  <c r="O54" i="315"/>
  <c r="L54" i="315"/>
  <c r="G54" i="315" s="1"/>
  <c r="F54" i="315"/>
  <c r="AA53" i="315"/>
  <c r="W53" i="315"/>
  <c r="S53" i="315"/>
  <c r="R53" i="315"/>
  <c r="O53" i="315" s="1"/>
  <c r="N53" i="315"/>
  <c r="K53" i="315"/>
  <c r="AA52" i="315"/>
  <c r="W52" i="315"/>
  <c r="S52" i="315"/>
  <c r="O52" i="315"/>
  <c r="G52" i="315"/>
  <c r="F52" i="315"/>
  <c r="AA51" i="315"/>
  <c r="W51" i="315"/>
  <c r="S51" i="315"/>
  <c r="O51" i="315"/>
  <c r="K51" i="315"/>
  <c r="G51" i="315"/>
  <c r="F51" i="315"/>
  <c r="AA50" i="315"/>
  <c r="W50" i="315"/>
  <c r="S50" i="315"/>
  <c r="O50" i="315"/>
  <c r="K50" i="315"/>
  <c r="F50" i="315"/>
  <c r="AA49" i="315"/>
  <c r="W49" i="315"/>
  <c r="S49" i="315"/>
  <c r="H63" i="315"/>
  <c r="F49" i="315"/>
  <c r="R49" i="315" s="1"/>
  <c r="AA48" i="315"/>
  <c r="W48" i="315"/>
  <c r="S48" i="315"/>
  <c r="O48" i="315"/>
  <c r="K48" i="315"/>
  <c r="I63" i="315"/>
  <c r="G48" i="315"/>
  <c r="F48" i="315"/>
  <c r="F41" i="315"/>
  <c r="F40" i="315"/>
  <c r="F35" i="315"/>
  <c r="F34" i="315"/>
  <c r="F32" i="315"/>
  <c r="D24" i="315"/>
  <c r="D31" i="315" s="1"/>
  <c r="F31" i="315" s="1"/>
  <c r="A24" i="315"/>
  <c r="D23" i="315"/>
  <c r="D59" i="315" s="1"/>
  <c r="F59" i="315" s="1"/>
  <c r="R59" i="315" s="1"/>
  <c r="J59" i="315" s="1"/>
  <c r="A23" i="315"/>
  <c r="D11" i="315"/>
  <c r="D10" i="315"/>
  <c r="AD64" i="314"/>
  <c r="AC64" i="314"/>
  <c r="AB64" i="314"/>
  <c r="Z64" i="314"/>
  <c r="Y64" i="314"/>
  <c r="X64" i="314"/>
  <c r="V64" i="314"/>
  <c r="U64" i="314"/>
  <c r="T64" i="314"/>
  <c r="Q64" i="314"/>
  <c r="M64" i="314"/>
  <c r="AA62" i="314"/>
  <c r="W62" i="314"/>
  <c r="S62" i="314"/>
  <c r="K62" i="314"/>
  <c r="I62" i="314"/>
  <c r="H62" i="314"/>
  <c r="F62" i="314"/>
  <c r="AA61" i="314"/>
  <c r="W61" i="314"/>
  <c r="S61" i="314"/>
  <c r="K61" i="314"/>
  <c r="I61" i="314"/>
  <c r="H61" i="314"/>
  <c r="F61" i="314"/>
  <c r="AA60" i="314"/>
  <c r="W60" i="314"/>
  <c r="S60" i="314"/>
  <c r="K60" i="314"/>
  <c r="I60" i="314"/>
  <c r="F59" i="314"/>
  <c r="AA58" i="314"/>
  <c r="W58" i="314"/>
  <c r="S58" i="314"/>
  <c r="K58" i="314"/>
  <c r="I58" i="314"/>
  <c r="AA57" i="314"/>
  <c r="W57" i="314"/>
  <c r="S57" i="314"/>
  <c r="K57" i="314"/>
  <c r="I57" i="314"/>
  <c r="AA56" i="314"/>
  <c r="W56" i="314"/>
  <c r="S56" i="314"/>
  <c r="R56" i="314"/>
  <c r="J56" i="314" s="1"/>
  <c r="G56" i="314" s="1"/>
  <c r="N56" i="314"/>
  <c r="K56" i="314" s="1"/>
  <c r="I56" i="314"/>
  <c r="H56" i="314"/>
  <c r="AA55" i="314"/>
  <c r="W55" i="314"/>
  <c r="S55" i="314"/>
  <c r="N55" i="314"/>
  <c r="I55" i="314"/>
  <c r="F55" i="314"/>
  <c r="R55" i="314" s="1"/>
  <c r="AA54" i="314"/>
  <c r="W54" i="314"/>
  <c r="S54" i="314"/>
  <c r="O54" i="314"/>
  <c r="L54" i="314"/>
  <c r="H54" i="314" s="1"/>
  <c r="G54" i="314" s="1"/>
  <c r="J54" i="314"/>
  <c r="I54" i="314"/>
  <c r="F54" i="314"/>
  <c r="AA53" i="314"/>
  <c r="W53" i="314"/>
  <c r="S53" i="314"/>
  <c r="R53" i="314"/>
  <c r="O53" i="314" s="1"/>
  <c r="N53" i="314"/>
  <c r="J53" i="314" s="1"/>
  <c r="K53" i="314"/>
  <c r="I53" i="314"/>
  <c r="I64" i="314" s="1"/>
  <c r="H53" i="314"/>
  <c r="AA52" i="314"/>
  <c r="W52" i="314"/>
  <c r="S52" i="314"/>
  <c r="O52" i="314"/>
  <c r="J52" i="314"/>
  <c r="I52" i="314"/>
  <c r="F52" i="314"/>
  <c r="L52" i="314" s="1"/>
  <c r="AA51" i="314"/>
  <c r="W51" i="314"/>
  <c r="S51" i="314"/>
  <c r="O51" i="314"/>
  <c r="K51" i="314"/>
  <c r="I51" i="314"/>
  <c r="G51" i="314" s="1"/>
  <c r="H51" i="314"/>
  <c r="F51" i="314"/>
  <c r="AA50" i="314"/>
  <c r="W50" i="314"/>
  <c r="W64" i="314" s="1"/>
  <c r="S50" i="314"/>
  <c r="R50" i="314"/>
  <c r="O50" i="314" s="1"/>
  <c r="N50" i="314"/>
  <c r="K50" i="314"/>
  <c r="I50" i="314"/>
  <c r="H50" i="314"/>
  <c r="AA49" i="314"/>
  <c r="W49" i="314"/>
  <c r="S49" i="314"/>
  <c r="I49" i="314"/>
  <c r="H49" i="314"/>
  <c r="F49" i="314"/>
  <c r="R49" i="314" s="1"/>
  <c r="AA48" i="314"/>
  <c r="AA64" i="314" s="1"/>
  <c r="W48" i="314"/>
  <c r="S48" i="314"/>
  <c r="S64" i="314" s="1"/>
  <c r="O48" i="314"/>
  <c r="K48" i="314"/>
  <c r="I48" i="314"/>
  <c r="G48" i="314" s="1"/>
  <c r="H48" i="314"/>
  <c r="F48" i="314"/>
  <c r="F41" i="314"/>
  <c r="F40" i="314"/>
  <c r="F35" i="314"/>
  <c r="F34" i="314"/>
  <c r="F32" i="314"/>
  <c r="D24" i="314"/>
  <c r="D31" i="314" s="1"/>
  <c r="F31" i="314" s="1"/>
  <c r="A24" i="314"/>
  <c r="D23" i="314"/>
  <c r="D39" i="314" s="1"/>
  <c r="F39" i="314" s="1"/>
  <c r="A23" i="314"/>
  <c r="D11" i="314"/>
  <c r="D10" i="314"/>
  <c r="AD63" i="313"/>
  <c r="AC63" i="313"/>
  <c r="AB63" i="313"/>
  <c r="Z63" i="313"/>
  <c r="Y63" i="313"/>
  <c r="X63" i="313"/>
  <c r="V63" i="313"/>
  <c r="U63" i="313"/>
  <c r="T63" i="313"/>
  <c r="Q63" i="313"/>
  <c r="P63" i="313"/>
  <c r="M63" i="313"/>
  <c r="AA61" i="313"/>
  <c r="W61" i="313"/>
  <c r="S61" i="313"/>
  <c r="K61" i="313"/>
  <c r="I61" i="313"/>
  <c r="H61" i="313"/>
  <c r="F61" i="313"/>
  <c r="R61" i="313" s="1"/>
  <c r="AA60" i="313"/>
  <c r="W60" i="313"/>
  <c r="S60" i="313"/>
  <c r="R60" i="313"/>
  <c r="O60" i="313" s="1"/>
  <c r="K60" i="313"/>
  <c r="I60" i="313"/>
  <c r="H60" i="313"/>
  <c r="F60" i="313"/>
  <c r="AA59" i="313"/>
  <c r="W59" i="313"/>
  <c r="S59" i="313"/>
  <c r="K59" i="313"/>
  <c r="I59" i="313"/>
  <c r="H59" i="313"/>
  <c r="AA58" i="313"/>
  <c r="W58" i="313"/>
  <c r="S58" i="313"/>
  <c r="K58" i="313"/>
  <c r="I58" i="313"/>
  <c r="H58" i="313"/>
  <c r="AA57" i="313"/>
  <c r="W57" i="313"/>
  <c r="S57" i="313"/>
  <c r="K57" i="313"/>
  <c r="I57" i="313"/>
  <c r="H57" i="313"/>
  <c r="AA56" i="313"/>
  <c r="W56" i="313"/>
  <c r="S56" i="313"/>
  <c r="R56" i="313"/>
  <c r="O56" i="313" s="1"/>
  <c r="N56" i="313"/>
  <c r="K56" i="313" s="1"/>
  <c r="I56" i="313"/>
  <c r="H56" i="313"/>
  <c r="AA55" i="313"/>
  <c r="W55" i="313"/>
  <c r="S55" i="313"/>
  <c r="R55" i="313"/>
  <c r="O55" i="313" s="1"/>
  <c r="N55" i="313"/>
  <c r="L55" i="313"/>
  <c r="K55" i="313" s="1"/>
  <c r="I55" i="313"/>
  <c r="H55" i="313"/>
  <c r="F55" i="313"/>
  <c r="AA54" i="313"/>
  <c r="W54" i="313"/>
  <c r="S54" i="313"/>
  <c r="O54" i="313"/>
  <c r="L54" i="313"/>
  <c r="H54" i="313" s="1"/>
  <c r="I54" i="313"/>
  <c r="F54" i="313"/>
  <c r="AA53" i="313"/>
  <c r="W53" i="313"/>
  <c r="S53" i="313"/>
  <c r="O53" i="313"/>
  <c r="K53" i="313"/>
  <c r="I53" i="313"/>
  <c r="H53" i="313"/>
  <c r="AA52" i="313"/>
  <c r="W52" i="313"/>
  <c r="W63" i="313" s="1"/>
  <c r="S52" i="313"/>
  <c r="O52" i="313"/>
  <c r="I52" i="313"/>
  <c r="AA51" i="313"/>
  <c r="W51" i="313"/>
  <c r="S51" i="313"/>
  <c r="O51" i="313"/>
  <c r="K51" i="313"/>
  <c r="I51" i="313"/>
  <c r="H51" i="313"/>
  <c r="F51" i="313"/>
  <c r="AA50" i="313"/>
  <c r="W50" i="313"/>
  <c r="S50" i="313"/>
  <c r="R50" i="313"/>
  <c r="O50" i="313" s="1"/>
  <c r="N50" i="313"/>
  <c r="K50" i="313" s="1"/>
  <c r="I50" i="313"/>
  <c r="H50" i="313"/>
  <c r="AA49" i="313"/>
  <c r="W49" i="313"/>
  <c r="S49" i="313"/>
  <c r="N49" i="313"/>
  <c r="N63" i="313" s="1"/>
  <c r="I49" i="313"/>
  <c r="H49" i="313"/>
  <c r="F49" i="313"/>
  <c r="R49" i="313" s="1"/>
  <c r="AA48" i="313"/>
  <c r="AA63" i="313" s="1"/>
  <c r="W48" i="313"/>
  <c r="S48" i="313"/>
  <c r="S63" i="313" s="1"/>
  <c r="O48" i="313"/>
  <c r="K48" i="313"/>
  <c r="I48" i="313"/>
  <c r="I63" i="313" s="1"/>
  <c r="H48" i="313"/>
  <c r="F48" i="313"/>
  <c r="F41" i="313"/>
  <c r="F40" i="313"/>
  <c r="F35" i="313"/>
  <c r="F34" i="313"/>
  <c r="F32" i="313"/>
  <c r="D24" i="313"/>
  <c r="D31" i="313" s="1"/>
  <c r="F31" i="313" s="1"/>
  <c r="A24" i="313"/>
  <c r="D23" i="313"/>
  <c r="D59" i="313" s="1"/>
  <c r="F59" i="313" s="1"/>
  <c r="R59" i="313" s="1"/>
  <c r="J59" i="313" s="1"/>
  <c r="G59" i="313" s="1"/>
  <c r="A23" i="313"/>
  <c r="D11" i="313"/>
  <c r="D10" i="313"/>
  <c r="AD65" i="306"/>
  <c r="AC65" i="306"/>
  <c r="AB65" i="306"/>
  <c r="Z65" i="306"/>
  <c r="Y65" i="306"/>
  <c r="X65" i="306"/>
  <c r="V65" i="306"/>
  <c r="U65" i="306"/>
  <c r="T65" i="306"/>
  <c r="R65" i="306"/>
  <c r="Q65" i="306"/>
  <c r="P65" i="306"/>
  <c r="M65" i="306"/>
  <c r="G63" i="306"/>
  <c r="F63" i="306"/>
  <c r="G62" i="306"/>
  <c r="F62" i="306"/>
  <c r="G61" i="306"/>
  <c r="F61" i="306"/>
  <c r="G60" i="306"/>
  <c r="F60" i="306"/>
  <c r="F59" i="306" s="1"/>
  <c r="G59" i="306"/>
  <c r="G58" i="306"/>
  <c r="F57" i="306"/>
  <c r="F56" i="306"/>
  <c r="E55" i="306"/>
  <c r="F55" i="306" s="1"/>
  <c r="F54" i="306"/>
  <c r="N53" i="306"/>
  <c r="N65" i="306" s="1"/>
  <c r="L53" i="306"/>
  <c r="F53" i="306"/>
  <c r="G52" i="306"/>
  <c r="F52" i="306"/>
  <c r="F50" i="306"/>
  <c r="G49" i="306"/>
  <c r="F49" i="306"/>
  <c r="F42" i="306"/>
  <c r="F41" i="306"/>
  <c r="F36" i="306"/>
  <c r="F35" i="306"/>
  <c r="F33" i="306"/>
  <c r="D25" i="306"/>
  <c r="D32" i="306" s="1"/>
  <c r="F32" i="306" s="1"/>
  <c r="A25" i="306"/>
  <c r="D24" i="306"/>
  <c r="D39" i="306" s="1"/>
  <c r="F39" i="306" s="1"/>
  <c r="A24" i="306"/>
  <c r="D12" i="306"/>
  <c r="D11" i="306"/>
  <c r="AC64" i="305"/>
  <c r="AB64" i="305"/>
  <c r="Y64" i="305"/>
  <c r="X64" i="305"/>
  <c r="U64" i="305"/>
  <c r="T64" i="305"/>
  <c r="Q64" i="305"/>
  <c r="P64" i="305"/>
  <c r="N64" i="305"/>
  <c r="M64" i="305"/>
  <c r="J62" i="305"/>
  <c r="I62" i="305"/>
  <c r="F62" i="305"/>
  <c r="F58" i="305" s="1"/>
  <c r="L58" i="305" s="1"/>
  <c r="L61" i="305"/>
  <c r="J61" i="305"/>
  <c r="I61" i="305"/>
  <c r="F61" i="305"/>
  <c r="J60" i="305"/>
  <c r="I60" i="305"/>
  <c r="F60" i="305"/>
  <c r="L60" i="305" s="1"/>
  <c r="J59" i="305"/>
  <c r="I59" i="305"/>
  <c r="F59" i="305"/>
  <c r="L59" i="305" s="1"/>
  <c r="J58" i="305"/>
  <c r="I58" i="305"/>
  <c r="L57" i="305"/>
  <c r="J57" i="305"/>
  <c r="I57" i="305"/>
  <c r="L56" i="305"/>
  <c r="J56" i="305"/>
  <c r="I56" i="305"/>
  <c r="F56" i="305"/>
  <c r="V55" i="305"/>
  <c r="V64" i="305" s="1"/>
  <c r="I55" i="305"/>
  <c r="F55" i="305"/>
  <c r="R55" i="305" s="1"/>
  <c r="L54" i="305"/>
  <c r="J54" i="305"/>
  <c r="I54" i="305"/>
  <c r="L53" i="305"/>
  <c r="J53" i="305"/>
  <c r="I53" i="305"/>
  <c r="F53" i="305"/>
  <c r="L52" i="305"/>
  <c r="J52" i="305"/>
  <c r="I52" i="305"/>
  <c r="F52" i="305"/>
  <c r="L51" i="305"/>
  <c r="J51" i="305"/>
  <c r="I51" i="305"/>
  <c r="L50" i="305"/>
  <c r="J50" i="305"/>
  <c r="I50" i="305"/>
  <c r="F50" i="305"/>
  <c r="J49" i="305"/>
  <c r="I49" i="305"/>
  <c r="I64" i="305" s="1"/>
  <c r="F49" i="305"/>
  <c r="F64" i="305" s="1"/>
  <c r="F42" i="305"/>
  <c r="F41" i="305"/>
  <c r="F36" i="305"/>
  <c r="F35" i="305"/>
  <c r="F33" i="305"/>
  <c r="D25" i="305"/>
  <c r="D32" i="305" s="1"/>
  <c r="F32" i="305" s="1"/>
  <c r="A25" i="305"/>
  <c r="D24" i="305"/>
  <c r="D29" i="305" s="1"/>
  <c r="F29" i="305" s="1"/>
  <c r="A24" i="305"/>
  <c r="D12" i="305"/>
  <c r="D11" i="305"/>
  <c r="AC63" i="304"/>
  <c r="AB63" i="304"/>
  <c r="Y63" i="304"/>
  <c r="X63" i="304"/>
  <c r="U63" i="304"/>
  <c r="T63" i="304"/>
  <c r="Q63" i="304"/>
  <c r="P63" i="304"/>
  <c r="M63" i="304"/>
  <c r="J61" i="304"/>
  <c r="I61" i="304"/>
  <c r="H61" i="304"/>
  <c r="J60" i="304"/>
  <c r="I60" i="304"/>
  <c r="H60" i="304"/>
  <c r="J58" i="304"/>
  <c r="I58" i="304"/>
  <c r="H58" i="304"/>
  <c r="L57" i="304"/>
  <c r="K57" i="304" s="1"/>
  <c r="G57" i="304" s="1"/>
  <c r="J57" i="304"/>
  <c r="I57" i="304"/>
  <c r="J56" i="304"/>
  <c r="I56" i="304"/>
  <c r="H56" i="304"/>
  <c r="J55" i="304"/>
  <c r="I55" i="304"/>
  <c r="H55" i="304"/>
  <c r="I54" i="304"/>
  <c r="H54" i="304"/>
  <c r="J53" i="304"/>
  <c r="I53" i="304"/>
  <c r="H53" i="304"/>
  <c r="I52" i="304"/>
  <c r="H52" i="304"/>
  <c r="E52" i="304"/>
  <c r="N52" i="304" s="1"/>
  <c r="K52" i="304" s="1"/>
  <c r="G52" i="304" s="1"/>
  <c r="I51" i="304"/>
  <c r="H51" i="304"/>
  <c r="E51" i="304"/>
  <c r="N51" i="304" s="1"/>
  <c r="K51" i="304" s="1"/>
  <c r="J50" i="304"/>
  <c r="I50" i="304"/>
  <c r="H50" i="304"/>
  <c r="J49" i="304"/>
  <c r="I49" i="304"/>
  <c r="H49" i="304"/>
  <c r="I48" i="304"/>
  <c r="H48" i="304"/>
  <c r="F41" i="304"/>
  <c r="F40" i="304"/>
  <c r="F35" i="304"/>
  <c r="F34" i="304"/>
  <c r="F32" i="304"/>
  <c r="D24" i="304"/>
  <c r="D31" i="304" s="1"/>
  <c r="F31" i="304" s="1"/>
  <c r="A24" i="304"/>
  <c r="D23" i="304"/>
  <c r="D27" i="304" s="1"/>
  <c r="F27" i="304" s="1"/>
  <c r="A23" i="304"/>
  <c r="D11" i="304"/>
  <c r="D10" i="304"/>
  <c r="C26" i="290"/>
  <c r="D26" i="261" s="1"/>
  <c r="D22" i="261"/>
  <c r="C21" i="290"/>
  <c r="D21" i="261" s="1"/>
  <c r="F41" i="301"/>
  <c r="F40" i="301"/>
  <c r="F35" i="301"/>
  <c r="F34" i="301"/>
  <c r="F32" i="301"/>
  <c r="D24" i="301"/>
  <c r="D31" i="301" s="1"/>
  <c r="F31" i="301" s="1"/>
  <c r="A24" i="301"/>
  <c r="D23" i="301"/>
  <c r="D27" i="301" s="1"/>
  <c r="F27" i="301" s="1"/>
  <c r="A23" i="301"/>
  <c r="D11" i="301"/>
  <c r="D10" i="301"/>
  <c r="G54" i="332" l="1"/>
  <c r="H62" i="332"/>
  <c r="J62" i="332"/>
  <c r="G62" i="332"/>
  <c r="R57" i="331"/>
  <c r="F63" i="331"/>
  <c r="G55" i="330"/>
  <c r="H63" i="330"/>
  <c r="J63" i="330"/>
  <c r="G49" i="330"/>
  <c r="G63" i="330" s="1"/>
  <c r="W57" i="329"/>
  <c r="W63" i="329" s="1"/>
  <c r="X63" i="329"/>
  <c r="H57" i="329"/>
  <c r="O57" i="329"/>
  <c r="O63" i="329" s="1"/>
  <c r="P63" i="329"/>
  <c r="S57" i="329"/>
  <c r="S63" i="329" s="1"/>
  <c r="T63" i="329"/>
  <c r="AA57" i="290"/>
  <c r="Z57" i="290"/>
  <c r="J63" i="328"/>
  <c r="G48" i="328"/>
  <c r="G63" i="328" s="1"/>
  <c r="J63" i="327"/>
  <c r="G52" i="326"/>
  <c r="H63" i="326"/>
  <c r="G48" i="326"/>
  <c r="G63" i="326" s="1"/>
  <c r="J63" i="326"/>
  <c r="J63" i="325"/>
  <c r="G48" i="325"/>
  <c r="G63" i="325" s="1"/>
  <c r="K63" i="325"/>
  <c r="G55" i="325"/>
  <c r="H63" i="325"/>
  <c r="J63" i="324"/>
  <c r="G63" i="324"/>
  <c r="G55" i="324"/>
  <c r="H63" i="324"/>
  <c r="G55" i="322"/>
  <c r="G60" i="322"/>
  <c r="G61" i="322"/>
  <c r="F49" i="322"/>
  <c r="N49" i="322" s="1"/>
  <c r="G59" i="322"/>
  <c r="G58" i="322"/>
  <c r="G56" i="322"/>
  <c r="I62" i="307"/>
  <c r="F14" i="290" s="1"/>
  <c r="G14" i="261" s="1"/>
  <c r="X57" i="290"/>
  <c r="F62" i="307"/>
  <c r="O47" i="307"/>
  <c r="Y57" i="290"/>
  <c r="G56" i="307"/>
  <c r="G55" i="307"/>
  <c r="D38" i="315"/>
  <c r="F38" i="315" s="1"/>
  <c r="F37" i="315" s="1"/>
  <c r="D39" i="315"/>
  <c r="F39" i="315" s="1"/>
  <c r="D26" i="315"/>
  <c r="F26" i="315" s="1"/>
  <c r="D29" i="315"/>
  <c r="F29" i="315" s="1"/>
  <c r="D27" i="315"/>
  <c r="F27" i="315" s="1"/>
  <c r="D29" i="313"/>
  <c r="F29" i="313" s="1"/>
  <c r="D26" i="320"/>
  <c r="F26" i="320" s="1"/>
  <c r="D38" i="313"/>
  <c r="F38" i="313" s="1"/>
  <c r="D26" i="313"/>
  <c r="F26" i="313" s="1"/>
  <c r="D28" i="313"/>
  <c r="F28" i="313" s="1"/>
  <c r="D27" i="320"/>
  <c r="F27" i="320" s="1"/>
  <c r="D39" i="313"/>
  <c r="F39" i="313" s="1"/>
  <c r="D31" i="323"/>
  <c r="F31" i="323" s="1"/>
  <c r="D32" i="323"/>
  <c r="F32" i="323" s="1"/>
  <c r="D27" i="306"/>
  <c r="F27" i="306" s="1"/>
  <c r="D27" i="314"/>
  <c r="F27" i="314" s="1"/>
  <c r="D58" i="318"/>
  <c r="F58" i="318" s="1"/>
  <c r="R58" i="318" s="1"/>
  <c r="D26" i="319"/>
  <c r="F26" i="319" s="1"/>
  <c r="D39" i="320"/>
  <c r="F39" i="320" s="1"/>
  <c r="F37" i="320" s="1"/>
  <c r="D28" i="306"/>
  <c r="F28" i="306" s="1"/>
  <c r="D58" i="313"/>
  <c r="F58" i="313" s="1"/>
  <c r="F57" i="313" s="1"/>
  <c r="R57" i="313" s="1"/>
  <c r="J57" i="313" s="1"/>
  <c r="G57" i="313" s="1"/>
  <c r="D58" i="315"/>
  <c r="F58" i="315" s="1"/>
  <c r="F57" i="315" s="1"/>
  <c r="R57" i="315" s="1"/>
  <c r="J57" i="315" s="1"/>
  <c r="D27" i="318"/>
  <c r="F27" i="318" s="1"/>
  <c r="D28" i="319"/>
  <c r="F28" i="319" s="1"/>
  <c r="D39" i="319"/>
  <c r="F39" i="319" s="1"/>
  <c r="D40" i="306"/>
  <c r="F40" i="306" s="1"/>
  <c r="F38" i="306" s="1"/>
  <c r="D38" i="319"/>
  <c r="F38" i="319" s="1"/>
  <c r="D28" i="318"/>
  <c r="F28" i="318" s="1"/>
  <c r="D29" i="319"/>
  <c r="F29" i="319" s="1"/>
  <c r="F62" i="278"/>
  <c r="J58" i="278"/>
  <c r="G58" i="278" s="1"/>
  <c r="F62" i="310"/>
  <c r="O48" i="290"/>
  <c r="F36" i="312"/>
  <c r="F42" i="312" s="1"/>
  <c r="D28" i="301"/>
  <c r="F28" i="301" s="1"/>
  <c r="F59" i="301"/>
  <c r="R59" i="301" s="1"/>
  <c r="J59" i="301" s="1"/>
  <c r="G59" i="301" s="1"/>
  <c r="F58" i="301"/>
  <c r="R58" i="301" s="1"/>
  <c r="F56" i="308"/>
  <c r="R57" i="308"/>
  <c r="O58" i="308"/>
  <c r="J58" i="308"/>
  <c r="G58" i="308" s="1"/>
  <c r="H62" i="308"/>
  <c r="G47" i="308"/>
  <c r="F42" i="281"/>
  <c r="F56" i="281"/>
  <c r="O58" i="281"/>
  <c r="J58" i="281"/>
  <c r="G58" i="281" s="1"/>
  <c r="J57" i="281"/>
  <c r="G57" i="281" s="1"/>
  <c r="O57" i="281"/>
  <c r="G47" i="281"/>
  <c r="H62" i="281"/>
  <c r="N62" i="310"/>
  <c r="K48" i="310"/>
  <c r="J48" i="310"/>
  <c r="G48" i="310" s="1"/>
  <c r="K54" i="310"/>
  <c r="J57" i="310"/>
  <c r="G57" i="310" s="1"/>
  <c r="O57" i="310"/>
  <c r="H62" i="310"/>
  <c r="G47" i="310"/>
  <c r="G54" i="310"/>
  <c r="O56" i="310"/>
  <c r="J56" i="310"/>
  <c r="G56" i="310" s="1"/>
  <c r="K54" i="278"/>
  <c r="H54" i="278"/>
  <c r="G54" i="278" s="1"/>
  <c r="N62" i="278"/>
  <c r="J48" i="278"/>
  <c r="G48" i="278" s="1"/>
  <c r="K48" i="278"/>
  <c r="L62" i="278"/>
  <c r="J57" i="278"/>
  <c r="G57" i="278" s="1"/>
  <c r="O57" i="278"/>
  <c r="R62" i="278"/>
  <c r="O52" i="290" s="1"/>
  <c r="O56" i="278"/>
  <c r="J56" i="278"/>
  <c r="G56" i="278" s="1"/>
  <c r="H62" i="278"/>
  <c r="F42" i="278"/>
  <c r="H62" i="312"/>
  <c r="G47" i="312"/>
  <c r="O58" i="312"/>
  <c r="J58" i="312"/>
  <c r="G58" i="312" s="1"/>
  <c r="F56" i="312"/>
  <c r="R57" i="312"/>
  <c r="O59" i="179"/>
  <c r="J59" i="179"/>
  <c r="G59" i="179" s="1"/>
  <c r="K49" i="179"/>
  <c r="K63" i="179" s="1"/>
  <c r="J49" i="179"/>
  <c r="N63" i="179"/>
  <c r="J58" i="179"/>
  <c r="G58" i="179" s="1"/>
  <c r="O58" i="179"/>
  <c r="F57" i="179"/>
  <c r="F37" i="179"/>
  <c r="F43" i="179" s="1"/>
  <c r="L63" i="313"/>
  <c r="H52" i="313"/>
  <c r="AA63" i="315"/>
  <c r="W63" i="315"/>
  <c r="S63" i="315"/>
  <c r="AA64" i="318"/>
  <c r="W64" i="318"/>
  <c r="S64" i="318"/>
  <c r="J63" i="296"/>
  <c r="R63" i="296"/>
  <c r="O49" i="296"/>
  <c r="O61" i="296"/>
  <c r="O63" i="296" s="1"/>
  <c r="J61" i="296"/>
  <c r="G61" i="296" s="1"/>
  <c r="S63" i="296"/>
  <c r="J55" i="296"/>
  <c r="G55" i="296" s="1"/>
  <c r="G53" i="296"/>
  <c r="J49" i="296"/>
  <c r="G49" i="296" s="1"/>
  <c r="J56" i="296"/>
  <c r="G56" i="296" s="1"/>
  <c r="G48" i="296"/>
  <c r="L54" i="296"/>
  <c r="N54" i="296"/>
  <c r="J54" i="296" s="1"/>
  <c r="W60" i="296"/>
  <c r="J50" i="296"/>
  <c r="G50" i="296" s="1"/>
  <c r="J53" i="296"/>
  <c r="S63" i="319"/>
  <c r="J58" i="319"/>
  <c r="O58" i="319"/>
  <c r="O61" i="292"/>
  <c r="J61" i="292"/>
  <c r="G61" i="292" s="1"/>
  <c r="G53" i="292"/>
  <c r="R63" i="292"/>
  <c r="O49" i="292"/>
  <c r="O63" i="292" s="1"/>
  <c r="G51" i="292"/>
  <c r="J54" i="292"/>
  <c r="S48" i="292"/>
  <c r="S63" i="292" s="1"/>
  <c r="J49" i="292"/>
  <c r="G49" i="292" s="1"/>
  <c r="J56" i="292"/>
  <c r="G56" i="292" s="1"/>
  <c r="G48" i="292"/>
  <c r="L54" i="292"/>
  <c r="W60" i="292"/>
  <c r="J50" i="292"/>
  <c r="G50" i="292" s="1"/>
  <c r="J53" i="292"/>
  <c r="G56" i="320"/>
  <c r="J63" i="320"/>
  <c r="R63" i="320"/>
  <c r="N64" i="167"/>
  <c r="K50" i="167"/>
  <c r="K64" i="167" s="1"/>
  <c r="G62" i="167"/>
  <c r="T64" i="167"/>
  <c r="S53" i="167"/>
  <c r="S64" i="167" s="1"/>
  <c r="V64" i="167"/>
  <c r="J52" i="167"/>
  <c r="S52" i="167"/>
  <c r="G60" i="167"/>
  <c r="F64" i="167"/>
  <c r="G52" i="167"/>
  <c r="G51" i="167"/>
  <c r="G58" i="167"/>
  <c r="J60" i="167"/>
  <c r="O60" i="167"/>
  <c r="O62" i="167"/>
  <c r="J62" i="167"/>
  <c r="R50" i="167"/>
  <c r="O50" i="167" s="1"/>
  <c r="K56" i="167"/>
  <c r="H64" i="167"/>
  <c r="J57" i="167"/>
  <c r="G57" i="167" s="1"/>
  <c r="F52" i="167"/>
  <c r="J51" i="167"/>
  <c r="R49" i="167"/>
  <c r="J61" i="301"/>
  <c r="G61" i="301" s="1"/>
  <c r="O61" i="301"/>
  <c r="O48" i="301"/>
  <c r="J48" i="301"/>
  <c r="J58" i="301"/>
  <c r="G58" i="301" s="1"/>
  <c r="O58" i="301"/>
  <c r="O59" i="301"/>
  <c r="G54" i="301"/>
  <c r="J60" i="301"/>
  <c r="G60" i="301" s="1"/>
  <c r="O60" i="301"/>
  <c r="K49" i="301"/>
  <c r="J49" i="301"/>
  <c r="G49" i="301" s="1"/>
  <c r="N63" i="301"/>
  <c r="G53" i="301"/>
  <c r="R49" i="301"/>
  <c r="O49" i="301" s="1"/>
  <c r="J50" i="301"/>
  <c r="G50" i="301" s="1"/>
  <c r="F63" i="301"/>
  <c r="N54" i="301"/>
  <c r="J54" i="301" s="1"/>
  <c r="J56" i="301"/>
  <c r="G56" i="301" s="1"/>
  <c r="L55" i="301"/>
  <c r="S29" i="164"/>
  <c r="D29" i="322"/>
  <c r="F29" i="322" s="1"/>
  <c r="G53" i="322"/>
  <c r="L54" i="322"/>
  <c r="D59" i="322"/>
  <c r="F59" i="322" s="1"/>
  <c r="F63" i="322" s="1"/>
  <c r="G52" i="322"/>
  <c r="N54" i="322"/>
  <c r="J54" i="322" s="1"/>
  <c r="O54" i="322"/>
  <c r="G50" i="322"/>
  <c r="R54" i="322"/>
  <c r="D38" i="322"/>
  <c r="F38" i="322" s="1"/>
  <c r="K53" i="307"/>
  <c r="H53" i="307"/>
  <c r="G53" i="307" s="1"/>
  <c r="K50" i="307"/>
  <c r="J50" i="307"/>
  <c r="G50" i="307" s="1"/>
  <c r="N62" i="307"/>
  <c r="K14" i="290" s="1"/>
  <c r="X62" i="307"/>
  <c r="U14" i="290" s="1"/>
  <c r="D37" i="307"/>
  <c r="F37" i="307" s="1"/>
  <c r="D27" i="307"/>
  <c r="F27" i="307" s="1"/>
  <c r="W53" i="307"/>
  <c r="W62" i="307" s="1"/>
  <c r="T14" i="290" s="1"/>
  <c r="L54" i="307"/>
  <c r="D25" i="307"/>
  <c r="F25" i="307" s="1"/>
  <c r="D38" i="307"/>
  <c r="F38" i="307" s="1"/>
  <c r="H48" i="307"/>
  <c r="G48" i="307" s="1"/>
  <c r="J47" i="307"/>
  <c r="D28" i="307"/>
  <c r="F28" i="307" s="1"/>
  <c r="O54" i="306"/>
  <c r="O65" i="306" s="1"/>
  <c r="G56" i="306"/>
  <c r="G54" i="306"/>
  <c r="AA65" i="306"/>
  <c r="W65" i="306"/>
  <c r="H65" i="306"/>
  <c r="S65" i="306"/>
  <c r="G57" i="306"/>
  <c r="K49" i="305"/>
  <c r="G61" i="304"/>
  <c r="H57" i="304"/>
  <c r="H63" i="304" s="1"/>
  <c r="K60" i="304"/>
  <c r="G60" i="304" s="1"/>
  <c r="D28" i="304"/>
  <c r="F28" i="304" s="1"/>
  <c r="I63" i="304"/>
  <c r="W57" i="323"/>
  <c r="X66" i="323"/>
  <c r="AA66" i="323"/>
  <c r="H55" i="323"/>
  <c r="S55" i="323"/>
  <c r="T66" i="323"/>
  <c r="S66" i="323"/>
  <c r="AB66" i="323"/>
  <c r="K66" i="323"/>
  <c r="D41" i="323"/>
  <c r="F41" i="323" s="1"/>
  <c r="G54" i="323"/>
  <c r="D29" i="323"/>
  <c r="F29" i="323" s="1"/>
  <c r="D42" i="323"/>
  <c r="F42" i="323" s="1"/>
  <c r="J49" i="322"/>
  <c r="G49" i="322" s="1"/>
  <c r="K49" i="322"/>
  <c r="R63" i="322"/>
  <c r="O15" i="290" s="1"/>
  <c r="O12" i="290" s="1"/>
  <c r="O48" i="322"/>
  <c r="T51" i="322"/>
  <c r="V51" i="322"/>
  <c r="V63" i="322" s="1"/>
  <c r="S15" i="290" s="1"/>
  <c r="S12" i="290" s="1"/>
  <c r="S6" i="290" s="1"/>
  <c r="S57" i="290" s="1"/>
  <c r="U51" i="322"/>
  <c r="U63" i="322" s="1"/>
  <c r="R15" i="290" s="1"/>
  <c r="R12" i="290" s="1"/>
  <c r="R6" i="290" s="1"/>
  <c r="R57" i="290" s="1"/>
  <c r="Z51" i="322"/>
  <c r="Z63" i="322" s="1"/>
  <c r="W15" i="290" s="1"/>
  <c r="R51" i="322"/>
  <c r="Y51" i="322"/>
  <c r="Y63" i="322" s="1"/>
  <c r="V15" i="290" s="1"/>
  <c r="Q51" i="322"/>
  <c r="X51" i="322"/>
  <c r="P51" i="322"/>
  <c r="D39" i="322"/>
  <c r="F39" i="322" s="1"/>
  <c r="F37" i="322" s="1"/>
  <c r="D27" i="322"/>
  <c r="F27" i="322" s="1"/>
  <c r="N48" i="322"/>
  <c r="D28" i="322"/>
  <c r="F28" i="322" s="1"/>
  <c r="O63" i="320"/>
  <c r="K49" i="320"/>
  <c r="K63" i="320" s="1"/>
  <c r="N63" i="320"/>
  <c r="D28" i="320"/>
  <c r="F28" i="320" s="1"/>
  <c r="D29" i="320"/>
  <c r="F29" i="320" s="1"/>
  <c r="G48" i="320"/>
  <c r="G55" i="320"/>
  <c r="O49" i="320"/>
  <c r="G58" i="319"/>
  <c r="O59" i="319"/>
  <c r="J59" i="319"/>
  <c r="G59" i="319" s="1"/>
  <c r="K52" i="319"/>
  <c r="H52" i="319"/>
  <c r="G52" i="319" s="1"/>
  <c r="O61" i="319"/>
  <c r="J61" i="319"/>
  <c r="G61" i="319" s="1"/>
  <c r="G53" i="319"/>
  <c r="K49" i="319"/>
  <c r="O60" i="319"/>
  <c r="J60" i="319"/>
  <c r="G60" i="319" s="1"/>
  <c r="G48" i="319"/>
  <c r="G63" i="319" s="1"/>
  <c r="R49" i="319"/>
  <c r="K50" i="319"/>
  <c r="N56" i="319"/>
  <c r="N63" i="319" s="1"/>
  <c r="J53" i="319"/>
  <c r="L55" i="319"/>
  <c r="G52" i="318"/>
  <c r="H64" i="318"/>
  <c r="O55" i="318"/>
  <c r="J55" i="318"/>
  <c r="G55" i="318" s="1"/>
  <c r="G61" i="318"/>
  <c r="O49" i="318"/>
  <c r="J49" i="318"/>
  <c r="G49" i="318"/>
  <c r="G56" i="318"/>
  <c r="K49" i="318"/>
  <c r="K64" i="318" s="1"/>
  <c r="K52" i="318"/>
  <c r="K55" i="318"/>
  <c r="I64" i="318"/>
  <c r="J50" i="318"/>
  <c r="G50" i="318" s="1"/>
  <c r="D29" i="318"/>
  <c r="F29" i="318" s="1"/>
  <c r="D38" i="318"/>
  <c r="F38" i="318" s="1"/>
  <c r="F37" i="318" s="1"/>
  <c r="D60" i="318"/>
  <c r="F60" i="318" s="1"/>
  <c r="R60" i="318" s="1"/>
  <c r="J61" i="318"/>
  <c r="L64" i="318"/>
  <c r="D26" i="318"/>
  <c r="F26" i="318" s="1"/>
  <c r="L63" i="315"/>
  <c r="K52" i="315"/>
  <c r="O59" i="315"/>
  <c r="G59" i="315"/>
  <c r="O49" i="315"/>
  <c r="O61" i="315"/>
  <c r="G61" i="315"/>
  <c r="O60" i="315"/>
  <c r="G60" i="315"/>
  <c r="G53" i="315"/>
  <c r="D28" i="315"/>
  <c r="F28" i="315" s="1"/>
  <c r="N49" i="315"/>
  <c r="G56" i="315"/>
  <c r="O49" i="314"/>
  <c r="J62" i="314"/>
  <c r="G62" i="314" s="1"/>
  <c r="O62" i="314"/>
  <c r="G53" i="314"/>
  <c r="O55" i="314"/>
  <c r="J55" i="314"/>
  <c r="O61" i="314"/>
  <c r="J61" i="314"/>
  <c r="G61" i="314" s="1"/>
  <c r="H52" i="314"/>
  <c r="L64" i="314"/>
  <c r="K52" i="314"/>
  <c r="O56" i="314"/>
  <c r="D58" i="314"/>
  <c r="F58" i="314" s="1"/>
  <c r="P58" i="314" s="1"/>
  <c r="H58" i="314" s="1"/>
  <c r="D28" i="314"/>
  <c r="F28" i="314" s="1"/>
  <c r="N49" i="314"/>
  <c r="L55" i="314"/>
  <c r="J50" i="314"/>
  <c r="G50" i="314" s="1"/>
  <c r="D29" i="314"/>
  <c r="F29" i="314" s="1"/>
  <c r="D38" i="314"/>
  <c r="F38" i="314" s="1"/>
  <c r="F37" i="314" s="1"/>
  <c r="D60" i="314"/>
  <c r="F60" i="314" s="1"/>
  <c r="P60" i="314" s="1"/>
  <c r="H60" i="314" s="1"/>
  <c r="D26" i="314"/>
  <c r="F26" i="314" s="1"/>
  <c r="O59" i="313"/>
  <c r="O49" i="313"/>
  <c r="O61" i="313"/>
  <c r="D27" i="313"/>
  <c r="F27" i="313" s="1"/>
  <c r="K49" i="313"/>
  <c r="K52" i="313"/>
  <c r="G50" i="306"/>
  <c r="K65" i="306"/>
  <c r="F65" i="306"/>
  <c r="G51" i="306"/>
  <c r="D29" i="306"/>
  <c r="F29" i="306" s="1"/>
  <c r="L65" i="306"/>
  <c r="D30" i="306"/>
  <c r="F30" i="306" s="1"/>
  <c r="J65" i="306"/>
  <c r="O64" i="305"/>
  <c r="R64" i="305"/>
  <c r="D30" i="305"/>
  <c r="F30" i="305" s="1"/>
  <c r="D39" i="305"/>
  <c r="F39" i="305" s="1"/>
  <c r="S64" i="305"/>
  <c r="D27" i="305"/>
  <c r="F27" i="305" s="1"/>
  <c r="D40" i="305"/>
  <c r="F40" i="305" s="1"/>
  <c r="Z55" i="305"/>
  <c r="D28" i="305"/>
  <c r="F28" i="305" s="1"/>
  <c r="L55" i="305"/>
  <c r="AD55" i="305"/>
  <c r="L62" i="305"/>
  <c r="J51" i="304"/>
  <c r="F63" i="304"/>
  <c r="AD63" i="304"/>
  <c r="AA63" i="304"/>
  <c r="J52" i="304"/>
  <c r="L63" i="304"/>
  <c r="N48" i="304"/>
  <c r="K48" i="304" s="1"/>
  <c r="G48" i="304" s="1"/>
  <c r="D29" i="304"/>
  <c r="F29" i="304" s="1"/>
  <c r="D38" i="304"/>
  <c r="F38" i="304" s="1"/>
  <c r="D26" i="304"/>
  <c r="F26" i="304" s="1"/>
  <c r="D39" i="304"/>
  <c r="F39" i="304" s="1"/>
  <c r="Z54" i="304"/>
  <c r="W54" i="304" s="1"/>
  <c r="R54" i="304"/>
  <c r="O54" i="304" s="1"/>
  <c r="V54" i="304"/>
  <c r="S54" i="304" s="1"/>
  <c r="N54" i="304"/>
  <c r="K54" i="304" s="1"/>
  <c r="D29" i="301"/>
  <c r="F29" i="301" s="1"/>
  <c r="D38" i="301"/>
  <c r="F38" i="301" s="1"/>
  <c r="D26" i="301"/>
  <c r="F26" i="301" s="1"/>
  <c r="D39" i="301"/>
  <c r="F39" i="301" s="1"/>
  <c r="C55" i="290"/>
  <c r="D55" i="261" s="1"/>
  <c r="C52" i="290"/>
  <c r="D52" i="261" s="1"/>
  <c r="C50" i="290"/>
  <c r="D50" i="261" s="1"/>
  <c r="C49" i="290"/>
  <c r="D49" i="261" s="1"/>
  <c r="C47" i="290"/>
  <c r="D47" i="261" s="1"/>
  <c r="C44" i="290"/>
  <c r="D44" i="261" s="1"/>
  <c r="D40" i="261"/>
  <c r="D38" i="261"/>
  <c r="D35" i="261"/>
  <c r="C34" i="290"/>
  <c r="D34" i="261" s="1"/>
  <c r="C33" i="290"/>
  <c r="D33" i="261" s="1"/>
  <c r="C32" i="290"/>
  <c r="D32" i="261" s="1"/>
  <c r="D31" i="261"/>
  <c r="C27" i="290"/>
  <c r="D27" i="261" s="1"/>
  <c r="C24" i="290"/>
  <c r="D24" i="261" s="1"/>
  <c r="C19" i="290"/>
  <c r="D19" i="261" s="1"/>
  <c r="C18" i="290"/>
  <c r="D18" i="261" s="1"/>
  <c r="C17" i="290"/>
  <c r="D17" i="261" s="1"/>
  <c r="C13" i="290"/>
  <c r="D13" i="261" s="1"/>
  <c r="F41" i="297"/>
  <c r="F40" i="297"/>
  <c r="D39" i="297"/>
  <c r="F39" i="297" s="1"/>
  <c r="F35" i="297"/>
  <c r="F34" i="297"/>
  <c r="F32" i="297"/>
  <c r="D24" i="297"/>
  <c r="D31" i="297" s="1"/>
  <c r="F31" i="297" s="1"/>
  <c r="A24" i="297"/>
  <c r="D23" i="297"/>
  <c r="D28" i="297" s="1"/>
  <c r="F28" i="297" s="1"/>
  <c r="A23" i="297"/>
  <c r="D11" i="297"/>
  <c r="D10" i="297"/>
  <c r="F41" i="296"/>
  <c r="F40" i="296"/>
  <c r="F35" i="296"/>
  <c r="F34" i="296"/>
  <c r="F32" i="296"/>
  <c r="D24" i="296"/>
  <c r="D31" i="296" s="1"/>
  <c r="F31" i="296" s="1"/>
  <c r="A24" i="296"/>
  <c r="D23" i="296"/>
  <c r="D26" i="296" s="1"/>
  <c r="F26" i="296" s="1"/>
  <c r="A23" i="296"/>
  <c r="D11" i="296"/>
  <c r="D10" i="296"/>
  <c r="F41" i="292"/>
  <c r="F40" i="292"/>
  <c r="D39" i="292"/>
  <c r="F39" i="292" s="1"/>
  <c r="F35" i="292"/>
  <c r="F34" i="292"/>
  <c r="F32" i="292"/>
  <c r="D26" i="292"/>
  <c r="F26" i="292" s="1"/>
  <c r="D24" i="292"/>
  <c r="D31" i="292" s="1"/>
  <c r="F31" i="292" s="1"/>
  <c r="A24" i="292"/>
  <c r="D23" i="292"/>
  <c r="A23" i="292"/>
  <c r="D11" i="292"/>
  <c r="D10" i="292"/>
  <c r="O57" i="331" l="1"/>
  <c r="O63" i="331" s="1"/>
  <c r="J57" i="331"/>
  <c r="R63" i="331"/>
  <c r="G57" i="329"/>
  <c r="G63" i="329" s="1"/>
  <c r="H63" i="329"/>
  <c r="R58" i="315"/>
  <c r="J58" i="315" s="1"/>
  <c r="G58" i="315" s="1"/>
  <c r="F43" i="315"/>
  <c r="R58" i="313"/>
  <c r="J58" i="313" s="1"/>
  <c r="G58" i="313" s="1"/>
  <c r="F37" i="319"/>
  <c r="F43" i="319" s="1"/>
  <c r="F37" i="313"/>
  <c r="F43" i="313" s="1"/>
  <c r="F43" i="320"/>
  <c r="F57" i="318"/>
  <c r="F40" i="323"/>
  <c r="F46" i="323" s="1"/>
  <c r="F44" i="306"/>
  <c r="F38" i="305"/>
  <c r="F44" i="305" s="1"/>
  <c r="F63" i="315"/>
  <c r="D42" i="290" s="1"/>
  <c r="E42" i="261" s="1"/>
  <c r="F43" i="318"/>
  <c r="L48" i="290"/>
  <c r="D38" i="292"/>
  <c r="F38" i="292" s="1"/>
  <c r="F37" i="292" s="1"/>
  <c r="O16" i="290"/>
  <c r="O6" i="290" s="1"/>
  <c r="D38" i="297"/>
  <c r="F38" i="297" s="1"/>
  <c r="F37" i="297" s="1"/>
  <c r="F58" i="297"/>
  <c r="F59" i="297"/>
  <c r="R59" i="297" s="1"/>
  <c r="G62" i="278"/>
  <c r="D52" i="290" s="1"/>
  <c r="E52" i="261" s="1"/>
  <c r="D39" i="296"/>
  <c r="F39" i="296" s="1"/>
  <c r="D27" i="292"/>
  <c r="F27" i="292" s="1"/>
  <c r="D26" i="297"/>
  <c r="F26" i="297" s="1"/>
  <c r="G62" i="310"/>
  <c r="D53" i="290" s="1"/>
  <c r="E53" i="261" s="1"/>
  <c r="E54" i="261"/>
  <c r="J57" i="308"/>
  <c r="G57" i="308" s="1"/>
  <c r="O57" i="308"/>
  <c r="R56" i="308"/>
  <c r="F62" i="308"/>
  <c r="R56" i="281"/>
  <c r="F62" i="281"/>
  <c r="J62" i="310"/>
  <c r="G53" i="290" s="1"/>
  <c r="H53" i="261" s="1"/>
  <c r="O62" i="310"/>
  <c r="L53" i="290" s="1"/>
  <c r="K62" i="310"/>
  <c r="J62" i="278"/>
  <c r="G52" i="290" s="1"/>
  <c r="H52" i="261" s="1"/>
  <c r="K62" i="278"/>
  <c r="O62" i="278"/>
  <c r="L52" i="290" s="1"/>
  <c r="J57" i="312"/>
  <c r="G57" i="312" s="1"/>
  <c r="O57" i="312"/>
  <c r="R56" i="312"/>
  <c r="F62" i="312"/>
  <c r="R57" i="179"/>
  <c r="F63" i="179"/>
  <c r="G49" i="179"/>
  <c r="H63" i="313"/>
  <c r="K63" i="313"/>
  <c r="H54" i="296"/>
  <c r="K54" i="296"/>
  <c r="L63" i="296"/>
  <c r="H54" i="292"/>
  <c r="K54" i="292"/>
  <c r="L63" i="292"/>
  <c r="J63" i="292"/>
  <c r="J50" i="167"/>
  <c r="G50" i="167" s="1"/>
  <c r="O49" i="167"/>
  <c r="O64" i="167" s="1"/>
  <c r="J49" i="167"/>
  <c r="R64" i="167"/>
  <c r="E22" i="261"/>
  <c r="H22" i="261"/>
  <c r="K55" i="301"/>
  <c r="K63" i="301" s="1"/>
  <c r="H55" i="301"/>
  <c r="L63" i="301"/>
  <c r="J63" i="301"/>
  <c r="G21" i="290" s="1"/>
  <c r="H21" i="261" s="1"/>
  <c r="G48" i="301"/>
  <c r="O63" i="301"/>
  <c r="L21" i="290" s="1"/>
  <c r="R63" i="301"/>
  <c r="O21" i="290" s="1"/>
  <c r="K54" i="322"/>
  <c r="H54" i="322"/>
  <c r="G54" i="322" s="1"/>
  <c r="L63" i="322"/>
  <c r="I15" i="290" s="1"/>
  <c r="K54" i="307"/>
  <c r="K62" i="307" s="1"/>
  <c r="H14" i="290" s="1"/>
  <c r="H54" i="307"/>
  <c r="F42" i="307"/>
  <c r="F36" i="307"/>
  <c r="L62" i="307"/>
  <c r="I14" i="290" s="1"/>
  <c r="J62" i="307"/>
  <c r="G14" i="290" s="1"/>
  <c r="H14" i="261" s="1"/>
  <c r="G47" i="307"/>
  <c r="G55" i="306"/>
  <c r="G54" i="304"/>
  <c r="F37" i="304"/>
  <c r="F43" i="304" s="1"/>
  <c r="F43" i="322"/>
  <c r="H51" i="322"/>
  <c r="P63" i="322"/>
  <c r="M15" i="290" s="1"/>
  <c r="M12" i="290" s="1"/>
  <c r="M6" i="290" s="1"/>
  <c r="O51" i="322"/>
  <c r="O63" i="322" s="1"/>
  <c r="L15" i="290" s="1"/>
  <c r="L12" i="290" s="1"/>
  <c r="S51" i="322"/>
  <c r="S63" i="322" s="1"/>
  <c r="P15" i="290" s="1"/>
  <c r="P12" i="290" s="1"/>
  <c r="P6" i="290" s="1"/>
  <c r="T63" i="322"/>
  <c r="Q15" i="290" s="1"/>
  <c r="Q12" i="290" s="1"/>
  <c r="Q6" i="290" s="1"/>
  <c r="Q57" i="290" s="1"/>
  <c r="X63" i="322"/>
  <c r="U15" i="290" s="1"/>
  <c r="W51" i="322"/>
  <c r="W63" i="322" s="1"/>
  <c r="T15" i="290" s="1"/>
  <c r="J51" i="322"/>
  <c r="K48" i="322"/>
  <c r="K63" i="322" s="1"/>
  <c r="H15" i="290" s="1"/>
  <c r="N63" i="322"/>
  <c r="K15" i="290" s="1"/>
  <c r="J48" i="322"/>
  <c r="I51" i="322"/>
  <c r="I63" i="322" s="1"/>
  <c r="F15" i="290" s="1"/>
  <c r="G15" i="261" s="1"/>
  <c r="Q63" i="322"/>
  <c r="N15" i="290" s="1"/>
  <c r="N12" i="290" s="1"/>
  <c r="N6" i="290" s="1"/>
  <c r="N57" i="290" s="1"/>
  <c r="G63" i="320"/>
  <c r="H63" i="320"/>
  <c r="O49" i="319"/>
  <c r="O63" i="319" s="1"/>
  <c r="R63" i="319"/>
  <c r="K55" i="319"/>
  <c r="H55" i="319"/>
  <c r="J49" i="319"/>
  <c r="L63" i="319"/>
  <c r="J56" i="319"/>
  <c r="G56" i="319" s="1"/>
  <c r="K56" i="319"/>
  <c r="O58" i="318"/>
  <c r="J58" i="318"/>
  <c r="G58" i="318" s="1"/>
  <c r="O60" i="318"/>
  <c r="J60" i="318"/>
  <c r="G60" i="318" s="1"/>
  <c r="N63" i="315"/>
  <c r="K49" i="315"/>
  <c r="K63" i="315" s="1"/>
  <c r="O58" i="315"/>
  <c r="O57" i="315"/>
  <c r="O63" i="315" s="1"/>
  <c r="M42" i="290" s="1"/>
  <c r="M37" i="290" s="1"/>
  <c r="G57" i="315"/>
  <c r="F43" i="314"/>
  <c r="N64" i="314"/>
  <c r="K49" i="314"/>
  <c r="J49" i="314"/>
  <c r="F57" i="314"/>
  <c r="J60" i="314"/>
  <c r="G60" i="314" s="1"/>
  <c r="O60" i="314"/>
  <c r="G52" i="314"/>
  <c r="H55" i="314"/>
  <c r="G55" i="314" s="1"/>
  <c r="K55" i="314"/>
  <c r="O57" i="313"/>
  <c r="R63" i="313"/>
  <c r="O46" i="290" s="1"/>
  <c r="O43" i="290" s="1"/>
  <c r="O58" i="313"/>
  <c r="F63" i="313"/>
  <c r="G53" i="306"/>
  <c r="AD64" i="305"/>
  <c r="AA64" i="305"/>
  <c r="L64" i="305"/>
  <c r="K64" i="305"/>
  <c r="H49" i="305"/>
  <c r="Z64" i="305"/>
  <c r="W64" i="305"/>
  <c r="J55" i="305"/>
  <c r="J64" i="305" s="1"/>
  <c r="V63" i="304"/>
  <c r="S63" i="304"/>
  <c r="J54" i="304"/>
  <c r="R63" i="304"/>
  <c r="O63" i="304"/>
  <c r="N63" i="304"/>
  <c r="K63" i="304"/>
  <c r="J48" i="304"/>
  <c r="Z63" i="304"/>
  <c r="W63" i="304"/>
  <c r="F43" i="301"/>
  <c r="F37" i="301"/>
  <c r="D27" i="297"/>
  <c r="F27" i="297" s="1"/>
  <c r="D29" i="297"/>
  <c r="F29" i="297" s="1"/>
  <c r="F43" i="297" s="1"/>
  <c r="D29" i="296"/>
  <c r="F29" i="296" s="1"/>
  <c r="D38" i="296"/>
  <c r="F38" i="296" s="1"/>
  <c r="F37" i="296" s="1"/>
  <c r="D27" i="296"/>
  <c r="F27" i="296" s="1"/>
  <c r="F43" i="296" s="1"/>
  <c r="D28" i="296"/>
  <c r="F28" i="296" s="1"/>
  <c r="D28" i="292"/>
  <c r="F28" i="292" s="1"/>
  <c r="F43" i="292" s="1"/>
  <c r="D29" i="292"/>
  <c r="F29" i="292" s="1"/>
  <c r="G57" i="331" l="1"/>
  <c r="G63" i="331" s="1"/>
  <c r="J63" i="331"/>
  <c r="L16" i="290"/>
  <c r="L6" i="290" s="1"/>
  <c r="R63" i="315"/>
  <c r="P42" i="290" s="1"/>
  <c r="P37" i="290" s="1"/>
  <c r="P28" i="290" s="1"/>
  <c r="P57" i="290" s="1"/>
  <c r="F64" i="314"/>
  <c r="P57" i="314"/>
  <c r="O63" i="313"/>
  <c r="L46" i="290" s="1"/>
  <c r="R57" i="318"/>
  <c r="F64" i="318"/>
  <c r="H54" i="261"/>
  <c r="O59" i="297"/>
  <c r="J59" i="297"/>
  <c r="G59" i="297" s="1"/>
  <c r="F57" i="297"/>
  <c r="R58" i="297"/>
  <c r="X58" i="296"/>
  <c r="F58" i="296"/>
  <c r="X59" i="296"/>
  <c r="F59" i="296"/>
  <c r="X59" i="292"/>
  <c r="F59" i="292"/>
  <c r="X58" i="292"/>
  <c r="F58" i="292"/>
  <c r="F63" i="292" s="1"/>
  <c r="O56" i="308"/>
  <c r="O62" i="308" s="1"/>
  <c r="L56" i="290" s="1"/>
  <c r="J56" i="308"/>
  <c r="R62" i="308"/>
  <c r="O56" i="290" s="1"/>
  <c r="O56" i="281"/>
  <c r="O62" i="281" s="1"/>
  <c r="L55" i="290" s="1"/>
  <c r="J56" i="281"/>
  <c r="R62" i="281"/>
  <c r="O55" i="290" s="1"/>
  <c r="O56" i="312"/>
  <c r="O62" i="312" s="1"/>
  <c r="L51" i="290" s="1"/>
  <c r="J56" i="312"/>
  <c r="R62" i="312"/>
  <c r="O51" i="290" s="1"/>
  <c r="O57" i="179"/>
  <c r="O63" i="179" s="1"/>
  <c r="L50" i="290" s="1"/>
  <c r="J57" i="179"/>
  <c r="R63" i="179"/>
  <c r="O50" i="290" s="1"/>
  <c r="G54" i="296"/>
  <c r="K63" i="319"/>
  <c r="G54" i="292"/>
  <c r="J64" i="167"/>
  <c r="G49" i="167"/>
  <c r="G64" i="167" s="1"/>
  <c r="G55" i="301"/>
  <c r="G63" i="301" s="1"/>
  <c r="E21" i="261" s="1"/>
  <c r="H63" i="301"/>
  <c r="G54" i="307"/>
  <c r="G62" i="307" s="1"/>
  <c r="D14" i="290" s="1"/>
  <c r="E14" i="261" s="1"/>
  <c r="H62" i="307"/>
  <c r="E14" i="290" s="1"/>
  <c r="F14" i="261" s="1"/>
  <c r="G65" i="306"/>
  <c r="G51" i="322"/>
  <c r="H63" i="322"/>
  <c r="E15" i="290" s="1"/>
  <c r="F15" i="261" s="1"/>
  <c r="J63" i="322"/>
  <c r="G15" i="290" s="1"/>
  <c r="G48" i="322"/>
  <c r="G63" i="322" s="1"/>
  <c r="D15" i="290" s="1"/>
  <c r="H20" i="261"/>
  <c r="G55" i="319"/>
  <c r="H63" i="319"/>
  <c r="G49" i="319"/>
  <c r="J63" i="319"/>
  <c r="J63" i="315"/>
  <c r="H42" i="290" s="1"/>
  <c r="H37" i="290" s="1"/>
  <c r="G49" i="315"/>
  <c r="G63" i="315" s="1"/>
  <c r="E42" i="290" s="1"/>
  <c r="G49" i="314"/>
  <c r="O58" i="314"/>
  <c r="J58" i="314"/>
  <c r="G58" i="314" s="1"/>
  <c r="K64" i="314"/>
  <c r="G63" i="313"/>
  <c r="D46" i="290" s="1"/>
  <c r="E46" i="261" s="1"/>
  <c r="J63" i="313"/>
  <c r="G46" i="290" s="1"/>
  <c r="H46" i="261" s="1"/>
  <c r="H64" i="305"/>
  <c r="G49" i="305"/>
  <c r="G64" i="305" s="1"/>
  <c r="G63" i="304"/>
  <c r="J63" i="304"/>
  <c r="H15" i="261" l="1"/>
  <c r="E15" i="261"/>
  <c r="F42" i="261"/>
  <c r="F37" i="261" s="1"/>
  <c r="E37" i="290"/>
  <c r="O57" i="318"/>
  <c r="O64" i="318" s="1"/>
  <c r="L39" i="290" s="1"/>
  <c r="J57" i="318"/>
  <c r="R64" i="318"/>
  <c r="O39" i="290" s="1"/>
  <c r="H57" i="314"/>
  <c r="H64" i="314" s="1"/>
  <c r="E45" i="290" s="1"/>
  <c r="P64" i="314"/>
  <c r="M45" i="290" s="1"/>
  <c r="M43" i="290" s="1"/>
  <c r="M28" i="290" s="1"/>
  <c r="M57" i="290" s="1"/>
  <c r="F63" i="296"/>
  <c r="H59" i="292"/>
  <c r="G59" i="292" s="1"/>
  <c r="W59" i="292"/>
  <c r="H59" i="296"/>
  <c r="G59" i="296" s="1"/>
  <c r="W59" i="296"/>
  <c r="J58" i="297"/>
  <c r="G58" i="297" s="1"/>
  <c r="O58" i="297"/>
  <c r="X63" i="296"/>
  <c r="U34" i="290" s="1"/>
  <c r="W58" i="296"/>
  <c r="W63" i="296" s="1"/>
  <c r="T34" i="290" s="1"/>
  <c r="H58" i="296"/>
  <c r="X63" i="292"/>
  <c r="U27" i="290" s="1"/>
  <c r="H58" i="292"/>
  <c r="W58" i="292"/>
  <c r="R57" i="297"/>
  <c r="F63" i="297"/>
  <c r="G56" i="308"/>
  <c r="G62" i="308" s="1"/>
  <c r="D56" i="290" s="1"/>
  <c r="E56" i="261" s="1"/>
  <c r="J62" i="308"/>
  <c r="G56" i="290" s="1"/>
  <c r="H56" i="261" s="1"/>
  <c r="G56" i="281"/>
  <c r="G62" i="281" s="1"/>
  <c r="D55" i="290" s="1"/>
  <c r="E55" i="261" s="1"/>
  <c r="J62" i="281"/>
  <c r="G55" i="290" s="1"/>
  <c r="H55" i="261" s="1"/>
  <c r="G56" i="312"/>
  <c r="G62" i="312" s="1"/>
  <c r="D51" i="290" s="1"/>
  <c r="E51" i="261" s="1"/>
  <c r="J62" i="312"/>
  <c r="G51" i="290" s="1"/>
  <c r="H51" i="261" s="1"/>
  <c r="G57" i="179"/>
  <c r="G63" i="179" s="1"/>
  <c r="D50" i="290" s="1"/>
  <c r="E50" i="261" s="1"/>
  <c r="J63" i="179"/>
  <c r="G50" i="290" s="1"/>
  <c r="H50" i="261" s="1"/>
  <c r="O57" i="314"/>
  <c r="O64" i="314" s="1"/>
  <c r="L45" i="290" s="1"/>
  <c r="L43" i="290" s="1"/>
  <c r="J57" i="314"/>
  <c r="R64" i="314"/>
  <c r="O45" i="290" s="1"/>
  <c r="E36" i="261"/>
  <c r="H36" i="261"/>
  <c r="G57" i="318" l="1"/>
  <c r="G64" i="318" s="1"/>
  <c r="D39" i="290" s="1"/>
  <c r="E39" i="261" s="1"/>
  <c r="J64" i="318"/>
  <c r="G39" i="290" s="1"/>
  <c r="H39" i="261" s="1"/>
  <c r="E43" i="290"/>
  <c r="F45" i="261"/>
  <c r="F43" i="261" s="1"/>
  <c r="W63" i="292"/>
  <c r="T27" i="290" s="1"/>
  <c r="O57" i="297"/>
  <c r="O63" i="297" s="1"/>
  <c r="L47" i="290" s="1"/>
  <c r="J57" i="297"/>
  <c r="R63" i="297"/>
  <c r="O47" i="290" s="1"/>
  <c r="G58" i="292"/>
  <c r="G63" i="292" s="1"/>
  <c r="D27" i="290" s="1"/>
  <c r="E27" i="261" s="1"/>
  <c r="H63" i="292"/>
  <c r="E27" i="290" s="1"/>
  <c r="F27" i="261" s="1"/>
  <c r="G58" i="296"/>
  <c r="G63" i="296" s="1"/>
  <c r="D34" i="290" s="1"/>
  <c r="E34" i="261" s="1"/>
  <c r="H63" i="296"/>
  <c r="E34" i="290" s="1"/>
  <c r="E41" i="261"/>
  <c r="H41" i="261"/>
  <c r="G57" i="314"/>
  <c r="G64" i="314" s="1"/>
  <c r="D45" i="290" s="1"/>
  <c r="E45" i="261" s="1"/>
  <c r="J64" i="314"/>
  <c r="G45" i="290" s="1"/>
  <c r="F34" i="261" l="1"/>
  <c r="F29" i="261" s="1"/>
  <c r="F28" i="261" s="1"/>
  <c r="E29" i="290"/>
  <c r="E28" i="290" s="1"/>
  <c r="G57" i="297"/>
  <c r="G63" i="297" s="1"/>
  <c r="D47" i="290" s="1"/>
  <c r="E47" i="261" s="1"/>
  <c r="J63" i="297"/>
  <c r="G47" i="290" s="1"/>
  <c r="H47" i="261" s="1"/>
  <c r="AD63" i="276"/>
  <c r="AC63" i="276"/>
  <c r="AB63" i="276"/>
  <c r="Z63" i="276"/>
  <c r="Y63" i="276"/>
  <c r="X63" i="276"/>
  <c r="V63" i="276"/>
  <c r="U63" i="276"/>
  <c r="T63" i="276"/>
  <c r="Q63" i="276"/>
  <c r="P63" i="276"/>
  <c r="M63" i="276"/>
  <c r="AA61" i="276"/>
  <c r="W61" i="276"/>
  <c r="S61" i="276"/>
  <c r="K61" i="276"/>
  <c r="I61" i="276"/>
  <c r="H61" i="276"/>
  <c r="F61" i="276"/>
  <c r="R61" i="276" s="1"/>
  <c r="AA60" i="276"/>
  <c r="W60" i="276"/>
  <c r="S60" i="276"/>
  <c r="K60" i="276"/>
  <c r="I60" i="276"/>
  <c r="H60" i="276"/>
  <c r="F60" i="276"/>
  <c r="R60" i="276" s="1"/>
  <c r="AA59" i="276"/>
  <c r="W59" i="276"/>
  <c r="S59" i="276"/>
  <c r="K59" i="276"/>
  <c r="I59" i="276"/>
  <c r="H59" i="276"/>
  <c r="AA58" i="276"/>
  <c r="W58" i="276"/>
  <c r="S58" i="276"/>
  <c r="K58" i="276"/>
  <c r="I58" i="276"/>
  <c r="H58" i="276"/>
  <c r="AA57" i="276"/>
  <c r="W57" i="276"/>
  <c r="S57" i="276"/>
  <c r="K57" i="276"/>
  <c r="I57" i="276"/>
  <c r="H57" i="276"/>
  <c r="AA56" i="276"/>
  <c r="W56" i="276"/>
  <c r="S56" i="276"/>
  <c r="R56" i="276"/>
  <c r="O56" i="276" s="1"/>
  <c r="N56" i="276"/>
  <c r="K56" i="276"/>
  <c r="I56" i="276"/>
  <c r="H56" i="276"/>
  <c r="G56" i="276" s="1"/>
  <c r="AA55" i="276"/>
  <c r="W55" i="276"/>
  <c r="S55" i="276"/>
  <c r="R55" i="276"/>
  <c r="O55" i="276" s="1"/>
  <c r="N55" i="276"/>
  <c r="L55" i="276"/>
  <c r="K55" i="276" s="1"/>
  <c r="I55" i="276"/>
  <c r="F55" i="276"/>
  <c r="AA54" i="276"/>
  <c r="W54" i="276"/>
  <c r="S54" i="276"/>
  <c r="O54" i="276"/>
  <c r="I54" i="276"/>
  <c r="F54" i="276"/>
  <c r="L54" i="276" s="1"/>
  <c r="H54" i="276" s="1"/>
  <c r="G54" i="276" s="1"/>
  <c r="AA53" i="276"/>
  <c r="W53" i="276"/>
  <c r="S53" i="276"/>
  <c r="R53" i="276"/>
  <c r="O53" i="276"/>
  <c r="N53" i="276"/>
  <c r="K53" i="276"/>
  <c r="I53" i="276"/>
  <c r="H53" i="276"/>
  <c r="G53" i="276" s="1"/>
  <c r="AA52" i="276"/>
  <c r="W52" i="276"/>
  <c r="S52" i="276"/>
  <c r="O52" i="276"/>
  <c r="L52" i="276"/>
  <c r="I52" i="276"/>
  <c r="F52" i="276"/>
  <c r="AA51" i="276"/>
  <c r="W51" i="276"/>
  <c r="S51" i="276"/>
  <c r="O51" i="276"/>
  <c r="K51" i="276"/>
  <c r="I51" i="276"/>
  <c r="H51" i="276"/>
  <c r="G51" i="276" s="1"/>
  <c r="F51" i="276"/>
  <c r="AA50" i="276"/>
  <c r="AA63" i="276" s="1"/>
  <c r="W50" i="276"/>
  <c r="S50" i="276"/>
  <c r="R50" i="276"/>
  <c r="O50" i="276" s="1"/>
  <c r="N50" i="276"/>
  <c r="K50" i="276" s="1"/>
  <c r="I50" i="276"/>
  <c r="H50" i="276"/>
  <c r="G50" i="276" s="1"/>
  <c r="AA49" i="276"/>
  <c r="W49" i="276"/>
  <c r="S49" i="276"/>
  <c r="N49" i="276"/>
  <c r="N63" i="276" s="1"/>
  <c r="I49" i="276"/>
  <c r="H49" i="276"/>
  <c r="F49" i="276"/>
  <c r="R49" i="276" s="1"/>
  <c r="AA48" i="276"/>
  <c r="W48" i="276"/>
  <c r="W63" i="276" s="1"/>
  <c r="S48" i="276"/>
  <c r="O48" i="276"/>
  <c r="K48" i="276"/>
  <c r="I48" i="276"/>
  <c r="I63" i="276" s="1"/>
  <c r="H48" i="276"/>
  <c r="G48" i="276" s="1"/>
  <c r="F48" i="276"/>
  <c r="F41" i="276"/>
  <c r="F40" i="276"/>
  <c r="F35" i="276"/>
  <c r="F34" i="276"/>
  <c r="F32" i="276"/>
  <c r="D24" i="276"/>
  <c r="D31" i="276" s="1"/>
  <c r="F31" i="276" s="1"/>
  <c r="A24" i="276"/>
  <c r="D23" i="276"/>
  <c r="D38" i="276" s="1"/>
  <c r="F38" i="276" s="1"/>
  <c r="A23" i="276"/>
  <c r="D11" i="276"/>
  <c r="D10" i="276"/>
  <c r="AD63" i="273"/>
  <c r="AC63" i="273"/>
  <c r="AB63" i="273"/>
  <c r="Z63" i="273"/>
  <c r="Y63" i="273"/>
  <c r="X63" i="273"/>
  <c r="V63" i="273"/>
  <c r="U63" i="273"/>
  <c r="T63" i="273"/>
  <c r="Q63" i="273"/>
  <c r="P63" i="273"/>
  <c r="M63" i="273"/>
  <c r="AA61" i="273"/>
  <c r="W61" i="273"/>
  <c r="S61" i="273"/>
  <c r="K61" i="273"/>
  <c r="I61" i="273"/>
  <c r="H61" i="273"/>
  <c r="F61" i="273"/>
  <c r="R61" i="273" s="1"/>
  <c r="AA60" i="273"/>
  <c r="W60" i="273"/>
  <c r="S60" i="273"/>
  <c r="K60" i="273"/>
  <c r="I60" i="273"/>
  <c r="H60" i="273"/>
  <c r="F60" i="273"/>
  <c r="R60" i="273" s="1"/>
  <c r="AA59" i="273"/>
  <c r="W59" i="273"/>
  <c r="S59" i="273"/>
  <c r="K59" i="273"/>
  <c r="I59" i="273"/>
  <c r="H59" i="273"/>
  <c r="AA58" i="273"/>
  <c r="W58" i="273"/>
  <c r="S58" i="273"/>
  <c r="K58" i="273"/>
  <c r="I58" i="273"/>
  <c r="H58" i="273"/>
  <c r="AA57" i="273"/>
  <c r="W57" i="273"/>
  <c r="S57" i="273"/>
  <c r="K57" i="273"/>
  <c r="I57" i="273"/>
  <c r="H57" i="273"/>
  <c r="AA56" i="273"/>
  <c r="W56" i="273"/>
  <c r="S56" i="273"/>
  <c r="R56" i="273"/>
  <c r="O56" i="273"/>
  <c r="N56" i="273"/>
  <c r="K56" i="273"/>
  <c r="J56" i="273"/>
  <c r="I56" i="273"/>
  <c r="H56" i="273"/>
  <c r="G56" i="273" s="1"/>
  <c r="AA55" i="273"/>
  <c r="W55" i="273"/>
  <c r="S55" i="273"/>
  <c r="I55" i="273"/>
  <c r="F55" i="273"/>
  <c r="R55" i="273" s="1"/>
  <c r="O55" i="273" s="1"/>
  <c r="AA54" i="273"/>
  <c r="W54" i="273"/>
  <c r="S54" i="273"/>
  <c r="O54" i="273"/>
  <c r="J54" i="273"/>
  <c r="I54" i="273"/>
  <c r="F54" i="273"/>
  <c r="L54" i="273" s="1"/>
  <c r="H54" i="273" s="1"/>
  <c r="G54" i="273" s="1"/>
  <c r="AA53" i="273"/>
  <c r="W53" i="273"/>
  <c r="S53" i="273"/>
  <c r="R53" i="273"/>
  <c r="O53" i="273"/>
  <c r="N53" i="273"/>
  <c r="K53" i="273" s="1"/>
  <c r="I53" i="273"/>
  <c r="H53" i="273"/>
  <c r="AA52" i="273"/>
  <c r="W52" i="273"/>
  <c r="S52" i="273"/>
  <c r="O52" i="273"/>
  <c r="J52" i="273"/>
  <c r="I52" i="273"/>
  <c r="F52" i="273"/>
  <c r="L52" i="273" s="1"/>
  <c r="AA51" i="273"/>
  <c r="W51" i="273"/>
  <c r="S51" i="273"/>
  <c r="O51" i="273"/>
  <c r="K51" i="273"/>
  <c r="I51" i="273"/>
  <c r="H51" i="273"/>
  <c r="G51" i="273"/>
  <c r="F51" i="273"/>
  <c r="AA50" i="273"/>
  <c r="W50" i="273"/>
  <c r="S50" i="273"/>
  <c r="R50" i="273"/>
  <c r="O50" i="273" s="1"/>
  <c r="N50" i="273"/>
  <c r="J50" i="273" s="1"/>
  <c r="K50" i="273"/>
  <c r="I50" i="273"/>
  <c r="H50" i="273"/>
  <c r="G50" i="273" s="1"/>
  <c r="AA49" i="273"/>
  <c r="W49" i="273"/>
  <c r="S49" i="273"/>
  <c r="R49" i="273"/>
  <c r="O49" i="273" s="1"/>
  <c r="I49" i="273"/>
  <c r="H49" i="273"/>
  <c r="F49" i="273"/>
  <c r="N49" i="273" s="1"/>
  <c r="AA48" i="273"/>
  <c r="AA63" i="273" s="1"/>
  <c r="W48" i="273"/>
  <c r="W63" i="273" s="1"/>
  <c r="S48" i="273"/>
  <c r="S63" i="273" s="1"/>
  <c r="O48" i="273"/>
  <c r="K48" i="273"/>
  <c r="I48" i="273"/>
  <c r="I63" i="273" s="1"/>
  <c r="H48" i="273"/>
  <c r="G48" i="273" s="1"/>
  <c r="F48" i="273"/>
  <c r="F41" i="273"/>
  <c r="F40" i="273"/>
  <c r="F35" i="273"/>
  <c r="F34" i="273"/>
  <c r="F32" i="273"/>
  <c r="D29" i="273"/>
  <c r="F29" i="273" s="1"/>
  <c r="D24" i="273"/>
  <c r="D31" i="273" s="1"/>
  <c r="F31" i="273" s="1"/>
  <c r="A24" i="273"/>
  <c r="D23" i="273"/>
  <c r="F59" i="273" s="1"/>
  <c r="R59" i="273" s="1"/>
  <c r="A23" i="273"/>
  <c r="D11" i="273"/>
  <c r="D10" i="273"/>
  <c r="J51" i="267"/>
  <c r="J52" i="267"/>
  <c r="E52" i="267"/>
  <c r="F52" i="267" s="1"/>
  <c r="E51" i="267"/>
  <c r="AD63" i="267"/>
  <c r="AC63" i="267"/>
  <c r="AB63" i="267"/>
  <c r="Z63" i="267"/>
  <c r="Y63" i="267"/>
  <c r="X63" i="267"/>
  <c r="V63" i="267"/>
  <c r="U63" i="267"/>
  <c r="T63" i="267"/>
  <c r="Q63" i="267"/>
  <c r="P63" i="267"/>
  <c r="M63" i="267"/>
  <c r="AA61" i="267"/>
  <c r="W61" i="267"/>
  <c r="S61" i="267"/>
  <c r="R61" i="267"/>
  <c r="J61" i="267" s="1"/>
  <c r="O61" i="267"/>
  <c r="K61" i="267"/>
  <c r="I61" i="267"/>
  <c r="H61" i="267"/>
  <c r="F61" i="267"/>
  <c r="AA60" i="267"/>
  <c r="W60" i="267"/>
  <c r="S60" i="267"/>
  <c r="K60" i="267"/>
  <c r="I60" i="267"/>
  <c r="H60" i="267"/>
  <c r="F60" i="267"/>
  <c r="R60" i="267" s="1"/>
  <c r="AA59" i="267"/>
  <c r="W59" i="267"/>
  <c r="S59" i="267"/>
  <c r="K59" i="267"/>
  <c r="I59" i="267"/>
  <c r="H59" i="267"/>
  <c r="AA58" i="267"/>
  <c r="W58" i="267"/>
  <c r="S58" i="267"/>
  <c r="K58" i="267"/>
  <c r="I58" i="267"/>
  <c r="H58" i="267"/>
  <c r="AA57" i="267"/>
  <c r="W57" i="267"/>
  <c r="S57" i="267"/>
  <c r="K57" i="267"/>
  <c r="I57" i="267"/>
  <c r="H57" i="267"/>
  <c r="AA56" i="267"/>
  <c r="W56" i="267"/>
  <c r="S56" i="267"/>
  <c r="R56" i="267"/>
  <c r="O56" i="267"/>
  <c r="N56" i="267"/>
  <c r="J56" i="267" s="1"/>
  <c r="G56" i="267" s="1"/>
  <c r="K56" i="267"/>
  <c r="I56" i="267"/>
  <c r="H56" i="267"/>
  <c r="AA55" i="267"/>
  <c r="W55" i="267"/>
  <c r="S55" i="267"/>
  <c r="R55" i="267"/>
  <c r="O55" i="267" s="1"/>
  <c r="N55" i="267"/>
  <c r="L55" i="267"/>
  <c r="K55" i="267"/>
  <c r="J55" i="267"/>
  <c r="I55" i="267"/>
  <c r="G55" i="267" s="1"/>
  <c r="H55" i="267"/>
  <c r="F55" i="267"/>
  <c r="AA54" i="267"/>
  <c r="W54" i="267"/>
  <c r="S54" i="267"/>
  <c r="I54" i="267"/>
  <c r="F54" i="267"/>
  <c r="L54" i="267" s="1"/>
  <c r="H54" i="267" s="1"/>
  <c r="AA53" i="267"/>
  <c r="W53" i="267"/>
  <c r="S53" i="267"/>
  <c r="R53" i="267"/>
  <c r="O53" i="267"/>
  <c r="N53" i="267"/>
  <c r="K53" i="267"/>
  <c r="J53" i="267"/>
  <c r="I53" i="267"/>
  <c r="G53" i="267" s="1"/>
  <c r="H53" i="267"/>
  <c r="AA52" i="267"/>
  <c r="W52" i="267"/>
  <c r="S52" i="267"/>
  <c r="I52" i="267"/>
  <c r="AA51" i="267"/>
  <c r="W51" i="267"/>
  <c r="S51" i="267"/>
  <c r="O51" i="267"/>
  <c r="I51" i="267"/>
  <c r="H51" i="267"/>
  <c r="AA50" i="267"/>
  <c r="W50" i="267"/>
  <c r="S50" i="267"/>
  <c r="R50" i="267"/>
  <c r="O50" i="267" s="1"/>
  <c r="N50" i="267"/>
  <c r="I50" i="267"/>
  <c r="H50" i="267"/>
  <c r="AA49" i="267"/>
  <c r="W49" i="267"/>
  <c r="S49" i="267"/>
  <c r="N49" i="267"/>
  <c r="K49" i="267"/>
  <c r="I49" i="267"/>
  <c r="H49" i="267"/>
  <c r="F49" i="267"/>
  <c r="R49" i="267" s="1"/>
  <c r="AA48" i="267"/>
  <c r="AA63" i="267" s="1"/>
  <c r="W48" i="267"/>
  <c r="W63" i="267" s="1"/>
  <c r="S48" i="267"/>
  <c r="S63" i="267" s="1"/>
  <c r="K48" i="267"/>
  <c r="I48" i="267"/>
  <c r="H48" i="267"/>
  <c r="E48" i="267"/>
  <c r="F41" i="267"/>
  <c r="F40" i="267"/>
  <c r="F35" i="267"/>
  <c r="F34" i="267"/>
  <c r="F32" i="267"/>
  <c r="D24" i="267"/>
  <c r="F51" i="267" s="1"/>
  <c r="A24" i="267"/>
  <c r="D23" i="267"/>
  <c r="D29" i="267" s="1"/>
  <c r="F29" i="267" s="1"/>
  <c r="A23" i="267"/>
  <c r="D11" i="267"/>
  <c r="D10" i="267"/>
  <c r="AC63" i="266"/>
  <c r="AB63" i="266"/>
  <c r="Y63" i="266"/>
  <c r="X63" i="266"/>
  <c r="U63" i="266"/>
  <c r="T63" i="266"/>
  <c r="Q63" i="266"/>
  <c r="P63" i="266"/>
  <c r="M63" i="266"/>
  <c r="AA61" i="266"/>
  <c r="W61" i="266"/>
  <c r="S61" i="266"/>
  <c r="R61" i="266"/>
  <c r="J61" i="266" s="1"/>
  <c r="O61" i="266"/>
  <c r="K61" i="266"/>
  <c r="I61" i="266"/>
  <c r="H61" i="266"/>
  <c r="F61" i="266"/>
  <c r="AA60" i="266"/>
  <c r="W60" i="266"/>
  <c r="S60" i="266"/>
  <c r="K60" i="266"/>
  <c r="I60" i="266"/>
  <c r="H60" i="266"/>
  <c r="F60" i="266"/>
  <c r="R60" i="266" s="1"/>
  <c r="AA59" i="266"/>
  <c r="W59" i="266"/>
  <c r="S59" i="266"/>
  <c r="K59" i="266"/>
  <c r="I59" i="266"/>
  <c r="H59" i="266"/>
  <c r="AA58" i="266"/>
  <c r="W58" i="266"/>
  <c r="S58" i="266"/>
  <c r="K58" i="266"/>
  <c r="I58" i="266"/>
  <c r="H58" i="266"/>
  <c r="AA57" i="266"/>
  <c r="W57" i="266"/>
  <c r="S57" i="266"/>
  <c r="K57" i="266"/>
  <c r="I57" i="266"/>
  <c r="H57" i="266"/>
  <c r="AA56" i="266"/>
  <c r="W56" i="266"/>
  <c r="S56" i="266"/>
  <c r="R56" i="266"/>
  <c r="O56" i="266"/>
  <c r="N56" i="266"/>
  <c r="K56" i="266"/>
  <c r="J56" i="266"/>
  <c r="G56" i="266" s="1"/>
  <c r="I56" i="266"/>
  <c r="H56" i="266"/>
  <c r="AA55" i="266"/>
  <c r="W55" i="266"/>
  <c r="S55" i="266"/>
  <c r="I55" i="266"/>
  <c r="F55" i="266"/>
  <c r="R55" i="266" s="1"/>
  <c r="O55" i="266" s="1"/>
  <c r="AA54" i="266"/>
  <c r="W54" i="266"/>
  <c r="S54" i="266"/>
  <c r="R54" i="266"/>
  <c r="O54" i="266"/>
  <c r="I54" i="266"/>
  <c r="F54" i="266"/>
  <c r="N54" i="266" s="1"/>
  <c r="J54" i="266" s="1"/>
  <c r="AA53" i="266"/>
  <c r="W53" i="266"/>
  <c r="S53" i="266"/>
  <c r="R53" i="266"/>
  <c r="O53" i="266" s="1"/>
  <c r="N53" i="266"/>
  <c r="K53" i="266"/>
  <c r="I53" i="266"/>
  <c r="H53" i="266"/>
  <c r="AA52" i="266"/>
  <c r="W52" i="266"/>
  <c r="S52" i="266"/>
  <c r="I52" i="266"/>
  <c r="E52" i="266"/>
  <c r="F52" i="266" s="1"/>
  <c r="AA51" i="266"/>
  <c r="W51" i="266"/>
  <c r="S51" i="266"/>
  <c r="O51" i="266"/>
  <c r="I51" i="266"/>
  <c r="H51" i="266"/>
  <c r="AA50" i="266"/>
  <c r="W50" i="266"/>
  <c r="S50" i="266"/>
  <c r="R50" i="266"/>
  <c r="O50" i="266" s="1"/>
  <c r="N50" i="266"/>
  <c r="J50" i="266" s="1"/>
  <c r="G50" i="266" s="1"/>
  <c r="K50" i="266"/>
  <c r="I50" i="266"/>
  <c r="H50" i="266"/>
  <c r="AA49" i="266"/>
  <c r="W49" i="266"/>
  <c r="S49" i="266"/>
  <c r="I49" i="266"/>
  <c r="H49" i="266"/>
  <c r="F49" i="266"/>
  <c r="N49" i="266" s="1"/>
  <c r="K48" i="266"/>
  <c r="I48" i="266"/>
  <c r="H48" i="266"/>
  <c r="F41" i="266"/>
  <c r="F40" i="266"/>
  <c r="F35" i="266"/>
  <c r="F34" i="266"/>
  <c r="F32" i="266"/>
  <c r="D24" i="266"/>
  <c r="F51" i="266" s="1"/>
  <c r="N51" i="266" s="1"/>
  <c r="A24" i="266"/>
  <c r="D23" i="266"/>
  <c r="D27" i="266" s="1"/>
  <c r="F27" i="266" s="1"/>
  <c r="A23" i="266"/>
  <c r="D11" i="266"/>
  <c r="D10" i="266"/>
  <c r="Q63" i="265"/>
  <c r="P63" i="265"/>
  <c r="M63" i="265"/>
  <c r="I61" i="265"/>
  <c r="H61" i="265"/>
  <c r="F61" i="265"/>
  <c r="R61" i="265" s="1"/>
  <c r="J60" i="265"/>
  <c r="I60" i="265"/>
  <c r="H60" i="265"/>
  <c r="G60" i="265" s="1"/>
  <c r="F60" i="265"/>
  <c r="I59" i="265"/>
  <c r="I58" i="265"/>
  <c r="I57" i="265"/>
  <c r="H57" i="265"/>
  <c r="F57" i="265"/>
  <c r="R56" i="265"/>
  <c r="N56" i="265"/>
  <c r="J56" i="265"/>
  <c r="G56" i="265" s="1"/>
  <c r="I56" i="265"/>
  <c r="H56" i="265"/>
  <c r="N55" i="265"/>
  <c r="I55" i="265"/>
  <c r="F55" i="265"/>
  <c r="L55" i="265" s="1"/>
  <c r="N54" i="265"/>
  <c r="I54" i="265"/>
  <c r="F54" i="265"/>
  <c r="L54" i="265" s="1"/>
  <c r="R53" i="265"/>
  <c r="J53" i="265" s="1"/>
  <c r="G53" i="265" s="1"/>
  <c r="N53" i="265"/>
  <c r="I53" i="265"/>
  <c r="H53" i="265"/>
  <c r="J52" i="265"/>
  <c r="I52" i="265"/>
  <c r="G52" i="265"/>
  <c r="F52" i="265"/>
  <c r="I51" i="265"/>
  <c r="H51" i="265"/>
  <c r="G51" i="265" s="1"/>
  <c r="F51" i="265"/>
  <c r="J51" i="265" s="1"/>
  <c r="R50" i="265"/>
  <c r="N50" i="265"/>
  <c r="J50" i="265"/>
  <c r="G50" i="265" s="1"/>
  <c r="I50" i="265"/>
  <c r="H50" i="265"/>
  <c r="N49" i="265"/>
  <c r="I49" i="265"/>
  <c r="H49" i="265"/>
  <c r="F49" i="265"/>
  <c r="R49" i="265" s="1"/>
  <c r="I48" i="265"/>
  <c r="I63" i="265" s="1"/>
  <c r="H48" i="265"/>
  <c r="F48" i="265"/>
  <c r="J48" i="265" s="1"/>
  <c r="F41" i="265"/>
  <c r="F40" i="265"/>
  <c r="F35" i="265"/>
  <c r="F34" i="265"/>
  <c r="F32" i="265"/>
  <c r="D31" i="265"/>
  <c r="F31" i="265" s="1"/>
  <c r="D24" i="265"/>
  <c r="A24" i="265"/>
  <c r="D23" i="265"/>
  <c r="D38" i="265" s="1"/>
  <c r="F38" i="265" s="1"/>
  <c r="F37" i="265" s="1"/>
  <c r="A23" i="265"/>
  <c r="D11" i="265"/>
  <c r="D10" i="265"/>
  <c r="J57" i="166"/>
  <c r="F57" i="166"/>
  <c r="F60" i="166"/>
  <c r="J52" i="166"/>
  <c r="J51" i="166"/>
  <c r="J56" i="165"/>
  <c r="J54" i="165"/>
  <c r="E54" i="165"/>
  <c r="E53" i="165"/>
  <c r="D15" i="164"/>
  <c r="D39" i="265" l="1"/>
  <c r="F39" i="265" s="1"/>
  <c r="D26" i="265"/>
  <c r="F26" i="265" s="1"/>
  <c r="D27" i="265"/>
  <c r="F27" i="265" s="1"/>
  <c r="S63" i="276"/>
  <c r="D28" i="276"/>
  <c r="F28" i="276" s="1"/>
  <c r="D38" i="273"/>
  <c r="F38" i="273" s="1"/>
  <c r="O49" i="276"/>
  <c r="O61" i="276"/>
  <c r="G61" i="276"/>
  <c r="L63" i="276"/>
  <c r="O60" i="276"/>
  <c r="G60" i="276"/>
  <c r="D26" i="276"/>
  <c r="F26" i="276" s="1"/>
  <c r="D39" i="276"/>
  <c r="F39" i="276" s="1"/>
  <c r="F37" i="276" s="1"/>
  <c r="H52" i="276"/>
  <c r="G52" i="276" s="1"/>
  <c r="H55" i="276"/>
  <c r="G55" i="276" s="1"/>
  <c r="F58" i="276"/>
  <c r="D27" i="276"/>
  <c r="F27" i="276" s="1"/>
  <c r="K49" i="276"/>
  <c r="K63" i="276" s="1"/>
  <c r="K52" i="276"/>
  <c r="F59" i="276"/>
  <c r="R59" i="276" s="1"/>
  <c r="J59" i="276" s="1"/>
  <c r="D29" i="276"/>
  <c r="F29" i="276" s="1"/>
  <c r="O59" i="273"/>
  <c r="J59" i="273"/>
  <c r="G59" i="273" s="1"/>
  <c r="O61" i="273"/>
  <c r="J61" i="273"/>
  <c r="G61" i="273" s="1"/>
  <c r="O60" i="273"/>
  <c r="J60" i="273"/>
  <c r="K49" i="273"/>
  <c r="J49" i="273"/>
  <c r="L63" i="273"/>
  <c r="K52" i="273"/>
  <c r="H52" i="273"/>
  <c r="G52" i="273" s="1"/>
  <c r="G60" i="273"/>
  <c r="D26" i="273"/>
  <c r="F26" i="273" s="1"/>
  <c r="D39" i="273"/>
  <c r="F39" i="273" s="1"/>
  <c r="F58" i="273"/>
  <c r="D27" i="273"/>
  <c r="F27" i="273" s="1"/>
  <c r="D28" i="273"/>
  <c r="F28" i="273" s="1"/>
  <c r="J53" i="273"/>
  <c r="G53" i="273" s="1"/>
  <c r="L55" i="273"/>
  <c r="N55" i="273"/>
  <c r="J55" i="273" s="1"/>
  <c r="G51" i="267"/>
  <c r="K51" i="267"/>
  <c r="O60" i="267"/>
  <c r="J60" i="267"/>
  <c r="G60" i="267" s="1"/>
  <c r="G61" i="267"/>
  <c r="O49" i="267"/>
  <c r="J49" i="267"/>
  <c r="O52" i="267"/>
  <c r="G49" i="267"/>
  <c r="F58" i="267"/>
  <c r="R54" i="267"/>
  <c r="O54" i="267" s="1"/>
  <c r="D28" i="267"/>
  <c r="F28" i="267" s="1"/>
  <c r="N54" i="267"/>
  <c r="J54" i="267" s="1"/>
  <c r="G54" i="267" s="1"/>
  <c r="F48" i="267"/>
  <c r="D38" i="267"/>
  <c r="F38" i="267" s="1"/>
  <c r="F37" i="267" s="1"/>
  <c r="D26" i="267"/>
  <c r="F26" i="267" s="1"/>
  <c r="D31" i="267"/>
  <c r="F31" i="267" s="1"/>
  <c r="D39" i="267"/>
  <c r="F39" i="267" s="1"/>
  <c r="I63" i="267"/>
  <c r="J50" i="267"/>
  <c r="G50" i="267" s="1"/>
  <c r="F59" i="267"/>
  <c r="R59" i="267" s="1"/>
  <c r="D27" i="267"/>
  <c r="F27" i="267" s="1"/>
  <c r="K50" i="267"/>
  <c r="J51" i="266"/>
  <c r="G51" i="266" s="1"/>
  <c r="K51" i="266"/>
  <c r="N52" i="266"/>
  <c r="R52" i="266"/>
  <c r="O52" i="266" s="1"/>
  <c r="L52" i="266"/>
  <c r="O60" i="266"/>
  <c r="J60" i="266"/>
  <c r="G60" i="266" s="1"/>
  <c r="G61" i="266"/>
  <c r="N63" i="266"/>
  <c r="K32" i="290" s="1"/>
  <c r="J49" i="266"/>
  <c r="G49" i="266" s="1"/>
  <c r="K49" i="266"/>
  <c r="F58" i="266"/>
  <c r="R49" i="266"/>
  <c r="O49" i="266" s="1"/>
  <c r="L54" i="266"/>
  <c r="H54" i="266" s="1"/>
  <c r="G54" i="266" s="1"/>
  <c r="D28" i="266"/>
  <c r="F28" i="266" s="1"/>
  <c r="I63" i="266"/>
  <c r="D29" i="266"/>
  <c r="F29" i="266" s="1"/>
  <c r="D26" i="266"/>
  <c r="F26" i="266" s="1"/>
  <c r="D31" i="266"/>
  <c r="F31" i="266" s="1"/>
  <c r="D39" i="266"/>
  <c r="F39" i="266" s="1"/>
  <c r="L55" i="266"/>
  <c r="D38" i="266"/>
  <c r="F38" i="266" s="1"/>
  <c r="F37" i="266" s="1"/>
  <c r="J53" i="266"/>
  <c r="G53" i="266" s="1"/>
  <c r="N55" i="266"/>
  <c r="J55" i="266" s="1"/>
  <c r="F59" i="266"/>
  <c r="R59" i="266" s="1"/>
  <c r="G57" i="265"/>
  <c r="J61" i="265"/>
  <c r="J49" i="265"/>
  <c r="G49" i="265" s="1"/>
  <c r="G61" i="265"/>
  <c r="H55" i="265"/>
  <c r="H54" i="265"/>
  <c r="L63" i="265"/>
  <c r="R54" i="265"/>
  <c r="D28" i="265"/>
  <c r="F28" i="265" s="1"/>
  <c r="F43" i="265" s="1"/>
  <c r="R55" i="265"/>
  <c r="D29" i="265"/>
  <c r="F29" i="265" s="1"/>
  <c r="G48" i="265"/>
  <c r="X29" i="164"/>
  <c r="Y29" i="164"/>
  <c r="O37" i="290" l="1"/>
  <c r="F58" i="265"/>
  <c r="F63" i="265" s="1"/>
  <c r="X58" i="265"/>
  <c r="F37" i="273"/>
  <c r="F59" i="265"/>
  <c r="X59" i="265"/>
  <c r="F48" i="266"/>
  <c r="F63" i="266" s="1"/>
  <c r="AD48" i="266"/>
  <c r="Z48" i="266"/>
  <c r="V48" i="266"/>
  <c r="R48" i="266"/>
  <c r="H63" i="276"/>
  <c r="F57" i="276"/>
  <c r="R58" i="276"/>
  <c r="J58" i="276" s="1"/>
  <c r="G49" i="276"/>
  <c r="O59" i="276"/>
  <c r="G59" i="276"/>
  <c r="F43" i="276"/>
  <c r="N63" i="273"/>
  <c r="R58" i="273"/>
  <c r="F57" i="273"/>
  <c r="F43" i="273"/>
  <c r="K55" i="273"/>
  <c r="K63" i="273" s="1"/>
  <c r="H55" i="273"/>
  <c r="G49" i="273"/>
  <c r="J59" i="267"/>
  <c r="G59" i="267" s="1"/>
  <c r="O59" i="267"/>
  <c r="K52" i="267"/>
  <c r="K63" i="267" s="1"/>
  <c r="L63" i="267"/>
  <c r="F57" i="267"/>
  <c r="R57" i="267" s="1"/>
  <c r="R58" i="267"/>
  <c r="R48" i="267"/>
  <c r="F43" i="267"/>
  <c r="N63" i="267"/>
  <c r="K52" i="266"/>
  <c r="K63" i="266" s="1"/>
  <c r="H32" i="290" s="1"/>
  <c r="L63" i="266"/>
  <c r="H52" i="266"/>
  <c r="K55" i="266"/>
  <c r="H55" i="266"/>
  <c r="G55" i="266" s="1"/>
  <c r="J52" i="266"/>
  <c r="R58" i="266"/>
  <c r="F57" i="266"/>
  <c r="R57" i="266" s="1"/>
  <c r="F43" i="266"/>
  <c r="J59" i="266"/>
  <c r="G59" i="266" s="1"/>
  <c r="O59" i="266"/>
  <c r="J58" i="265"/>
  <c r="J55" i="265"/>
  <c r="J54" i="265"/>
  <c r="G54" i="265"/>
  <c r="R63" i="265"/>
  <c r="J59" i="265"/>
  <c r="G55" i="265"/>
  <c r="W59" i="265" l="1"/>
  <c r="H59" i="265"/>
  <c r="AA48" i="266"/>
  <c r="AA63" i="266" s="1"/>
  <c r="X32" i="290" s="1"/>
  <c r="AD63" i="266"/>
  <c r="AA32" i="290" s="1"/>
  <c r="L37" i="290"/>
  <c r="G59" i="265"/>
  <c r="W58" i="265"/>
  <c r="X63" i="265"/>
  <c r="U26" i="290" s="1"/>
  <c r="H58" i="265"/>
  <c r="H63" i="265" s="1"/>
  <c r="E26" i="290" s="1"/>
  <c r="S48" i="266"/>
  <c r="S63" i="266" s="1"/>
  <c r="P32" i="290" s="1"/>
  <c r="V63" i="266"/>
  <c r="S32" i="290" s="1"/>
  <c r="Z63" i="266"/>
  <c r="W32" i="290" s="1"/>
  <c r="W48" i="266"/>
  <c r="W63" i="266" s="1"/>
  <c r="T32" i="290" s="1"/>
  <c r="J63" i="265"/>
  <c r="O63" i="265"/>
  <c r="G58" i="276"/>
  <c r="O58" i="276"/>
  <c r="R57" i="276"/>
  <c r="J57" i="276" s="1"/>
  <c r="F63" i="276"/>
  <c r="G55" i="273"/>
  <c r="H63" i="273"/>
  <c r="R57" i="273"/>
  <c r="F63" i="273"/>
  <c r="J58" i="273"/>
  <c r="G58" i="273" s="1"/>
  <c r="O58" i="273"/>
  <c r="O57" i="267"/>
  <c r="J57" i="267"/>
  <c r="G57" i="267" s="1"/>
  <c r="J58" i="267"/>
  <c r="G58" i="267" s="1"/>
  <c r="O58" i="267"/>
  <c r="H63" i="267"/>
  <c r="G52" i="267"/>
  <c r="J48" i="267"/>
  <c r="R63" i="267"/>
  <c r="O33" i="290" s="1"/>
  <c r="O48" i="267"/>
  <c r="F63" i="267"/>
  <c r="J58" i="266"/>
  <c r="G58" i="266" s="1"/>
  <c r="O58" i="266"/>
  <c r="O48" i="266"/>
  <c r="O63" i="266" s="1"/>
  <c r="L32" i="290" s="1"/>
  <c r="R63" i="266"/>
  <c r="O32" i="290" s="1"/>
  <c r="J48" i="266"/>
  <c r="G52" i="266"/>
  <c r="H63" i="266"/>
  <c r="J57" i="266"/>
  <c r="G57" i="266" s="1"/>
  <c r="O57" i="266"/>
  <c r="E38" i="261" l="1"/>
  <c r="H38" i="261"/>
  <c r="W63" i="265"/>
  <c r="T26" i="290" s="1"/>
  <c r="G58" i="265"/>
  <c r="G63" i="265" s="1"/>
  <c r="D26" i="290" s="1"/>
  <c r="E26" i="261" s="1"/>
  <c r="E23" i="261" s="1"/>
  <c r="F26" i="261"/>
  <c r="F23" i="261" s="1"/>
  <c r="E23" i="290"/>
  <c r="O57" i="276"/>
  <c r="O63" i="276" s="1"/>
  <c r="L49" i="290" s="1"/>
  <c r="R63" i="276"/>
  <c r="O49" i="290" s="1"/>
  <c r="O57" i="273"/>
  <c r="O63" i="273" s="1"/>
  <c r="L44" i="290" s="1"/>
  <c r="J57" i="273"/>
  <c r="R63" i="273"/>
  <c r="O44" i="290" s="1"/>
  <c r="J63" i="267"/>
  <c r="G33" i="290" s="1"/>
  <c r="H33" i="261" s="1"/>
  <c r="G48" i="267"/>
  <c r="G63" i="267" s="1"/>
  <c r="D33" i="290" s="1"/>
  <c r="E33" i="261" s="1"/>
  <c r="O63" i="267"/>
  <c r="L33" i="290" s="1"/>
  <c r="J63" i="266"/>
  <c r="G32" i="290" s="1"/>
  <c r="H32" i="261" s="1"/>
  <c r="G48" i="266"/>
  <c r="G63" i="266" s="1"/>
  <c r="D32" i="290" s="1"/>
  <c r="E32" i="261" s="1"/>
  <c r="D23" i="290" l="1"/>
  <c r="G57" i="276"/>
  <c r="G63" i="276" s="1"/>
  <c r="D49" i="290" s="1"/>
  <c r="J63" i="276"/>
  <c r="G49" i="290" s="1"/>
  <c r="G57" i="273"/>
  <c r="G63" i="273" s="1"/>
  <c r="D44" i="290" s="1"/>
  <c r="J63" i="273"/>
  <c r="G44" i="290" s="1"/>
  <c r="E40" i="261"/>
  <c r="E37" i="261" s="1"/>
  <c r="D37" i="290" l="1"/>
  <c r="H40" i="261"/>
  <c r="H37" i="261" s="1"/>
  <c r="G37" i="290"/>
  <c r="H44" i="261"/>
  <c r="H43" i="261" s="1"/>
  <c r="G43" i="290"/>
  <c r="E44" i="261"/>
  <c r="E43" i="261" s="1"/>
  <c r="D43" i="290"/>
  <c r="G48" i="290"/>
  <c r="H49" i="261"/>
  <c r="H48" i="261" s="1"/>
  <c r="D48" i="290"/>
  <c r="E49" i="261"/>
  <c r="E48" i="261" s="1"/>
  <c r="Q63" i="166"/>
  <c r="P63" i="166"/>
  <c r="M63" i="166"/>
  <c r="K61" i="166"/>
  <c r="I61" i="166"/>
  <c r="H61" i="166"/>
  <c r="K60" i="166"/>
  <c r="I60" i="166"/>
  <c r="H60" i="166"/>
  <c r="K59" i="166"/>
  <c r="I59" i="166"/>
  <c r="H59" i="166"/>
  <c r="K58" i="166"/>
  <c r="I58" i="166"/>
  <c r="H58" i="166"/>
  <c r="K57" i="166"/>
  <c r="I57" i="166"/>
  <c r="H57" i="166"/>
  <c r="R56" i="166"/>
  <c r="O56" i="166" s="1"/>
  <c r="N56" i="166"/>
  <c r="K56" i="166" s="1"/>
  <c r="I56" i="166"/>
  <c r="H56" i="166"/>
  <c r="I55" i="166"/>
  <c r="I54" i="166"/>
  <c r="R53" i="166"/>
  <c r="O53" i="166" s="1"/>
  <c r="N53" i="166"/>
  <c r="K53" i="166" s="1"/>
  <c r="I53" i="166"/>
  <c r="H53" i="166"/>
  <c r="I52" i="166"/>
  <c r="K51" i="166"/>
  <c r="I51" i="166"/>
  <c r="H51" i="166"/>
  <c r="R50" i="166"/>
  <c r="O50" i="166" s="1"/>
  <c r="N50" i="166"/>
  <c r="K50" i="166"/>
  <c r="I50" i="166"/>
  <c r="H50" i="166"/>
  <c r="I49" i="166"/>
  <c r="H49" i="166"/>
  <c r="K48" i="166"/>
  <c r="I48" i="166"/>
  <c r="H48" i="166"/>
  <c r="R52" i="165"/>
  <c r="R55" i="165"/>
  <c r="O55" i="165" s="1"/>
  <c r="R58" i="165"/>
  <c r="O58" i="165" s="1"/>
  <c r="N52" i="165"/>
  <c r="K52" i="165" s="1"/>
  <c r="N55" i="165"/>
  <c r="N58" i="165"/>
  <c r="K59" i="165"/>
  <c r="K60" i="165"/>
  <c r="K63" i="165"/>
  <c r="F62" i="165"/>
  <c r="R62" i="165" s="1"/>
  <c r="F59" i="165"/>
  <c r="J59" i="165" s="1"/>
  <c r="F63" i="165"/>
  <c r="R63" i="165" s="1"/>
  <c r="O63" i="165" s="1"/>
  <c r="Q65" i="165"/>
  <c r="P65" i="165"/>
  <c r="M65" i="165"/>
  <c r="I63" i="165"/>
  <c r="H63" i="165"/>
  <c r="K62" i="165"/>
  <c r="I62" i="165"/>
  <c r="H62" i="165"/>
  <c r="K61" i="165"/>
  <c r="I61" i="165"/>
  <c r="H61" i="165"/>
  <c r="I60" i="165"/>
  <c r="H60" i="165"/>
  <c r="I59" i="165"/>
  <c r="H59" i="165"/>
  <c r="K58" i="165"/>
  <c r="I58" i="165"/>
  <c r="H58" i="165"/>
  <c r="I57" i="165"/>
  <c r="I56" i="165"/>
  <c r="K55" i="165"/>
  <c r="J55" i="165"/>
  <c r="I55" i="165"/>
  <c r="H55" i="165"/>
  <c r="I54" i="165"/>
  <c r="I53" i="165"/>
  <c r="O52" i="165"/>
  <c r="I52" i="165"/>
  <c r="H52" i="165"/>
  <c r="I51" i="165"/>
  <c r="H51" i="165"/>
  <c r="I50" i="165"/>
  <c r="H50" i="165"/>
  <c r="P29" i="164"/>
  <c r="Q29" i="164"/>
  <c r="O14" i="164"/>
  <c r="O15" i="164"/>
  <c r="O16" i="164"/>
  <c r="O17" i="164"/>
  <c r="O18" i="164"/>
  <c r="O19" i="164"/>
  <c r="O20" i="164"/>
  <c r="O21" i="164"/>
  <c r="O22" i="164"/>
  <c r="O25" i="164"/>
  <c r="O26" i="164"/>
  <c r="O27" i="164"/>
  <c r="E24" i="164"/>
  <c r="R24" i="164" s="1"/>
  <c r="O24" i="164" s="1"/>
  <c r="F18" i="164"/>
  <c r="L18" i="164" s="1"/>
  <c r="K18" i="164" s="1"/>
  <c r="E21" i="164"/>
  <c r="E18" i="164"/>
  <c r="E15" i="164"/>
  <c r="M29" i="164"/>
  <c r="K27" i="164"/>
  <c r="J27" i="164"/>
  <c r="I27" i="164"/>
  <c r="H27" i="164"/>
  <c r="G27" i="164"/>
  <c r="K26" i="164"/>
  <c r="J26" i="164"/>
  <c r="I26" i="164"/>
  <c r="H26" i="164"/>
  <c r="K25" i="164"/>
  <c r="J25" i="164"/>
  <c r="I25" i="164"/>
  <c r="H25" i="164"/>
  <c r="G25" i="164" s="1"/>
  <c r="K24" i="164"/>
  <c r="I24" i="164"/>
  <c r="H24" i="164"/>
  <c r="K23" i="164"/>
  <c r="I23" i="164"/>
  <c r="H23" i="164"/>
  <c r="K22" i="164"/>
  <c r="J22" i="164"/>
  <c r="I22" i="164"/>
  <c r="H22" i="164"/>
  <c r="J21" i="164"/>
  <c r="I21" i="164"/>
  <c r="I20" i="164"/>
  <c r="F20" i="164"/>
  <c r="K19" i="164"/>
  <c r="J19" i="164"/>
  <c r="I19" i="164"/>
  <c r="H19" i="164"/>
  <c r="J18" i="164"/>
  <c r="I18" i="164"/>
  <c r="I17" i="164"/>
  <c r="F17" i="164"/>
  <c r="K16" i="164"/>
  <c r="J16" i="164"/>
  <c r="I16" i="164"/>
  <c r="H16" i="164"/>
  <c r="G16" i="164" s="1"/>
  <c r="I15" i="164"/>
  <c r="H15" i="164"/>
  <c r="I14" i="164"/>
  <c r="H14" i="164"/>
  <c r="F14" i="164"/>
  <c r="W49" i="161"/>
  <c r="W50" i="161"/>
  <c r="W51" i="161"/>
  <c r="W52" i="161"/>
  <c r="W53" i="161"/>
  <c r="W56" i="161"/>
  <c r="W57" i="161"/>
  <c r="W58" i="161"/>
  <c r="W59" i="161"/>
  <c r="W60" i="161"/>
  <c r="W61" i="161"/>
  <c r="W48" i="161"/>
  <c r="K49" i="161"/>
  <c r="K50" i="161"/>
  <c r="K52" i="161"/>
  <c r="K53" i="161"/>
  <c r="K56" i="161"/>
  <c r="K57" i="161"/>
  <c r="K58" i="161"/>
  <c r="K59" i="161"/>
  <c r="K60" i="161"/>
  <c r="K61" i="161"/>
  <c r="Y63" i="161"/>
  <c r="V13" i="290" s="1"/>
  <c r="V12" i="290" s="1"/>
  <c r="V6" i="290" s="1"/>
  <c r="V57" i="290" s="1"/>
  <c r="Z63" i="161"/>
  <c r="W13" i="290" s="1"/>
  <c r="W12" i="290" s="1"/>
  <c r="W6" i="290" s="1"/>
  <c r="W57" i="290" s="1"/>
  <c r="F55" i="161"/>
  <c r="G59" i="161"/>
  <c r="H49" i="161"/>
  <c r="G49" i="161" s="1"/>
  <c r="H50" i="161"/>
  <c r="H51" i="161"/>
  <c r="H52" i="161"/>
  <c r="H53" i="161"/>
  <c r="H56" i="161"/>
  <c r="H57" i="161"/>
  <c r="H58" i="161"/>
  <c r="H59" i="161"/>
  <c r="H60" i="161"/>
  <c r="H61" i="161"/>
  <c r="H48" i="161"/>
  <c r="I50" i="161"/>
  <c r="I51" i="161"/>
  <c r="I52" i="161"/>
  <c r="I53" i="161"/>
  <c r="I54" i="161"/>
  <c r="I55" i="161"/>
  <c r="I56" i="161"/>
  <c r="I57" i="161"/>
  <c r="I58" i="161"/>
  <c r="I59" i="161"/>
  <c r="I60" i="161"/>
  <c r="I61" i="161"/>
  <c r="I48" i="161"/>
  <c r="J50" i="161"/>
  <c r="J52" i="161"/>
  <c r="J53" i="161"/>
  <c r="J54" i="161"/>
  <c r="J55" i="161"/>
  <c r="J56" i="161"/>
  <c r="J57" i="161"/>
  <c r="J58" i="161"/>
  <c r="J59" i="161"/>
  <c r="J60" i="161"/>
  <c r="J61" i="161"/>
  <c r="M63" i="161"/>
  <c r="J13" i="290" s="1"/>
  <c r="J12" i="290" s="1"/>
  <c r="J6" i="290" s="1"/>
  <c r="J57" i="290" s="1"/>
  <c r="F61" i="161"/>
  <c r="F60" i="161"/>
  <c r="F52" i="161"/>
  <c r="F49" i="161"/>
  <c r="F48" i="161"/>
  <c r="F41" i="161"/>
  <c r="F40" i="161"/>
  <c r="F35" i="161"/>
  <c r="F34" i="161"/>
  <c r="F32" i="161"/>
  <c r="D24" i="161"/>
  <c r="D31" i="161" s="1"/>
  <c r="F31" i="161" s="1"/>
  <c r="A24" i="161"/>
  <c r="D23" i="161"/>
  <c r="F58" i="161" s="1"/>
  <c r="A23" i="161"/>
  <c r="D11" i="161"/>
  <c r="D10" i="161"/>
  <c r="G58" i="161" l="1"/>
  <c r="G53" i="161"/>
  <c r="G57" i="161"/>
  <c r="G52" i="161"/>
  <c r="G56" i="161"/>
  <c r="G61" i="161"/>
  <c r="G60" i="161"/>
  <c r="G50" i="161"/>
  <c r="I63" i="161"/>
  <c r="F13" i="290" s="1"/>
  <c r="G26" i="164"/>
  <c r="J20" i="164"/>
  <c r="J50" i="166"/>
  <c r="I65" i="165"/>
  <c r="G55" i="165"/>
  <c r="F23" i="164"/>
  <c r="J23" i="164" s="1"/>
  <c r="G23" i="164" s="1"/>
  <c r="G22" i="164"/>
  <c r="H20" i="164"/>
  <c r="J24" i="164"/>
  <c r="G24" i="164" s="1"/>
  <c r="F54" i="161"/>
  <c r="X54" i="161" s="1"/>
  <c r="W54" i="161" s="1"/>
  <c r="K48" i="161"/>
  <c r="J48" i="161"/>
  <c r="J62" i="165"/>
  <c r="G62" i="165" s="1"/>
  <c r="O62" i="165"/>
  <c r="D28" i="161"/>
  <c r="F28" i="161" s="1"/>
  <c r="D26" i="161"/>
  <c r="F26" i="161" s="1"/>
  <c r="Z29" i="164"/>
  <c r="W29" i="164"/>
  <c r="F59" i="161"/>
  <c r="F57" i="161" s="1"/>
  <c r="D39" i="161"/>
  <c r="F39" i="161" s="1"/>
  <c r="G50" i="166"/>
  <c r="I63" i="166"/>
  <c r="J53" i="166"/>
  <c r="G53" i="166" s="1"/>
  <c r="J56" i="166"/>
  <c r="G56" i="166" s="1"/>
  <c r="J58" i="165"/>
  <c r="G58" i="165" s="1"/>
  <c r="J52" i="165"/>
  <c r="G52" i="165" s="1"/>
  <c r="J63" i="165"/>
  <c r="G63" i="165" s="1"/>
  <c r="H18" i="164"/>
  <c r="G18" i="164" s="1"/>
  <c r="F21" i="164"/>
  <c r="F15" i="164"/>
  <c r="K15" i="164" s="1"/>
  <c r="K14" i="164"/>
  <c r="I29" i="164"/>
  <c r="G19" i="164"/>
  <c r="J14" i="164"/>
  <c r="F51" i="161"/>
  <c r="N51" i="161" s="1"/>
  <c r="D27" i="161"/>
  <c r="F27" i="161" s="1"/>
  <c r="D29" i="161"/>
  <c r="F29" i="161" s="1"/>
  <c r="D38" i="161"/>
  <c r="F38" i="161" s="1"/>
  <c r="F42" i="167"/>
  <c r="F41" i="167"/>
  <c r="F36" i="167"/>
  <c r="F35" i="167"/>
  <c r="F33" i="167"/>
  <c r="D25" i="167"/>
  <c r="A25" i="167"/>
  <c r="D24" i="167"/>
  <c r="A24" i="167"/>
  <c r="D12" i="167"/>
  <c r="D11" i="167"/>
  <c r="F61" i="166"/>
  <c r="R61" i="166" s="1"/>
  <c r="R60" i="166"/>
  <c r="F55" i="166"/>
  <c r="F54" i="166"/>
  <c r="F52" i="166"/>
  <c r="F49" i="166"/>
  <c r="F41" i="166"/>
  <c r="F40" i="166"/>
  <c r="F35" i="166"/>
  <c r="F34" i="166"/>
  <c r="F32" i="166"/>
  <c r="D24" i="166"/>
  <c r="F51" i="166" s="1"/>
  <c r="A24" i="166"/>
  <c r="D23" i="166"/>
  <c r="D28" i="166" s="1"/>
  <c r="F28" i="166" s="1"/>
  <c r="A23" i="166"/>
  <c r="D11" i="166"/>
  <c r="D10" i="166"/>
  <c r="F57" i="165"/>
  <c r="F56" i="165"/>
  <c r="F54" i="165"/>
  <c r="F51" i="165"/>
  <c r="F43" i="165"/>
  <c r="F42" i="165"/>
  <c r="F37" i="165"/>
  <c r="F36" i="165"/>
  <c r="F34" i="165"/>
  <c r="D26" i="165"/>
  <c r="F53" i="165" s="1"/>
  <c r="O53" i="165" s="1"/>
  <c r="A26" i="165"/>
  <c r="D25" i="165"/>
  <c r="A25" i="165"/>
  <c r="D13" i="165"/>
  <c r="D12" i="165"/>
  <c r="F43" i="164"/>
  <c r="F42" i="164"/>
  <c r="F37" i="164"/>
  <c r="F36" i="164"/>
  <c r="F34" i="164"/>
  <c r="D33" i="164"/>
  <c r="F33" i="164" s="1"/>
  <c r="D40" i="164"/>
  <c r="F40" i="164" s="1"/>
  <c r="F12" i="290" l="1"/>
  <c r="F6" i="290" s="1"/>
  <c r="F57" i="290" s="1"/>
  <c r="G13" i="261"/>
  <c r="G12" i="261" s="1"/>
  <c r="G6" i="261" s="1"/>
  <c r="G57" i="261" s="1"/>
  <c r="O29" i="164"/>
  <c r="R29" i="164"/>
  <c r="F29" i="164"/>
  <c r="O54" i="165"/>
  <c r="O56" i="165"/>
  <c r="L57" i="165"/>
  <c r="R57" i="165"/>
  <c r="O57" i="165" s="1"/>
  <c r="N57" i="165"/>
  <c r="R51" i="165"/>
  <c r="O51" i="165" s="1"/>
  <c r="N51" i="165"/>
  <c r="L54" i="161"/>
  <c r="K51" i="161"/>
  <c r="J51" i="161"/>
  <c r="G51" i="161" s="1"/>
  <c r="N63" i="161"/>
  <c r="K13" i="290" s="1"/>
  <c r="K12" i="290" s="1"/>
  <c r="G48" i="161"/>
  <c r="J15" i="164"/>
  <c r="G15" i="164" s="1"/>
  <c r="N29" i="164"/>
  <c r="J17" i="164"/>
  <c r="H17" i="164"/>
  <c r="F63" i="161"/>
  <c r="L55" i="161"/>
  <c r="X55" i="161"/>
  <c r="F37" i="161"/>
  <c r="F43" i="161" s="1"/>
  <c r="L21" i="164"/>
  <c r="L29" i="164" s="1"/>
  <c r="O61" i="166"/>
  <c r="J61" i="166"/>
  <c r="G61" i="166" s="1"/>
  <c r="R49" i="166"/>
  <c r="O49" i="166" s="1"/>
  <c r="N49" i="166"/>
  <c r="O51" i="166"/>
  <c r="G51" i="166"/>
  <c r="O52" i="166"/>
  <c r="N52" i="166"/>
  <c r="D27" i="166"/>
  <c r="F27" i="166" s="1"/>
  <c r="N54" i="166"/>
  <c r="L54" i="166"/>
  <c r="H54" i="166" s="1"/>
  <c r="R54" i="166"/>
  <c r="O54" i="166" s="1"/>
  <c r="R55" i="166"/>
  <c r="O55" i="166" s="1"/>
  <c r="N55" i="166"/>
  <c r="L55" i="166"/>
  <c r="F59" i="166"/>
  <c r="R59" i="166" s="1"/>
  <c r="J60" i="166"/>
  <c r="G60" i="166" s="1"/>
  <c r="O60" i="166"/>
  <c r="D40" i="167"/>
  <c r="F40" i="167" s="1"/>
  <c r="D27" i="167"/>
  <c r="F27" i="167" s="1"/>
  <c r="D28" i="167"/>
  <c r="F28" i="167" s="1"/>
  <c r="D30" i="167"/>
  <c r="F30" i="167" s="1"/>
  <c r="D31" i="165"/>
  <c r="F31" i="165" s="1"/>
  <c r="G14" i="164"/>
  <c r="G20" i="164"/>
  <c r="D30" i="165"/>
  <c r="F30" i="165" s="1"/>
  <c r="F61" i="165"/>
  <c r="R61" i="165" s="1"/>
  <c r="D33" i="165"/>
  <c r="F33" i="165" s="1"/>
  <c r="D39" i="167"/>
  <c r="F39" i="167" s="1"/>
  <c r="D28" i="165"/>
  <c r="F28" i="165" s="1"/>
  <c r="D40" i="165"/>
  <c r="F40" i="165" s="1"/>
  <c r="D29" i="165"/>
  <c r="F29" i="165" s="1"/>
  <c r="D41" i="165"/>
  <c r="F41" i="165" s="1"/>
  <c r="F60" i="165"/>
  <c r="R60" i="165" s="1"/>
  <c r="D32" i="167"/>
  <c r="F32" i="167" s="1"/>
  <c r="D29" i="167"/>
  <c r="F29" i="167" s="1"/>
  <c r="D29" i="166"/>
  <c r="F29" i="166" s="1"/>
  <c r="D26" i="166"/>
  <c r="F26" i="166" s="1"/>
  <c r="D31" i="166"/>
  <c r="F31" i="166" s="1"/>
  <c r="D39" i="166"/>
  <c r="F39" i="166" s="1"/>
  <c r="F58" i="166"/>
  <c r="F63" i="166" s="1"/>
  <c r="D38" i="166"/>
  <c r="F38" i="166" s="1"/>
  <c r="F50" i="165"/>
  <c r="D31" i="164"/>
  <c r="F31" i="164" s="1"/>
  <c r="D41" i="164"/>
  <c r="F41" i="164" s="1"/>
  <c r="F39" i="164" s="1"/>
  <c r="D30" i="164"/>
  <c r="F30" i="164" s="1"/>
  <c r="J63" i="161" l="1"/>
  <c r="G13" i="290" s="1"/>
  <c r="G17" i="164"/>
  <c r="J55" i="166"/>
  <c r="G56" i="165"/>
  <c r="K57" i="165"/>
  <c r="H57" i="165"/>
  <c r="K51" i="165"/>
  <c r="J51" i="165"/>
  <c r="G51" i="165" s="1"/>
  <c r="K54" i="165"/>
  <c r="J57" i="165"/>
  <c r="K54" i="161"/>
  <c r="H54" i="161"/>
  <c r="G54" i="161" s="1"/>
  <c r="K21" i="164"/>
  <c r="K29" i="164" s="1"/>
  <c r="J29" i="164"/>
  <c r="F38" i="167"/>
  <c r="F44" i="167" s="1"/>
  <c r="W55" i="161"/>
  <c r="W63" i="161" s="1"/>
  <c r="T13" i="290" s="1"/>
  <c r="T12" i="290" s="1"/>
  <c r="T6" i="290" s="1"/>
  <c r="T57" i="290" s="1"/>
  <c r="X63" i="161"/>
  <c r="U13" i="290" s="1"/>
  <c r="U12" i="290" s="1"/>
  <c r="U6" i="290" s="1"/>
  <c r="U57" i="290" s="1"/>
  <c r="K55" i="161"/>
  <c r="K63" i="161" s="1"/>
  <c r="H13" i="290" s="1"/>
  <c r="H12" i="290" s="1"/>
  <c r="H55" i="161"/>
  <c r="L63" i="161"/>
  <c r="I13" i="290" s="1"/>
  <c r="I12" i="290" s="1"/>
  <c r="I6" i="290" s="1"/>
  <c r="I57" i="290" s="1"/>
  <c r="H21" i="164"/>
  <c r="R50" i="165"/>
  <c r="O50" i="165" s="1"/>
  <c r="F65" i="165"/>
  <c r="O61" i="165"/>
  <c r="J61" i="165"/>
  <c r="G61" i="165" s="1"/>
  <c r="R58" i="166"/>
  <c r="O59" i="166"/>
  <c r="J59" i="166"/>
  <c r="G59" i="166" s="1"/>
  <c r="K55" i="166"/>
  <c r="H55" i="166"/>
  <c r="G55" i="166" s="1"/>
  <c r="K52" i="166"/>
  <c r="L63" i="166"/>
  <c r="F48" i="166"/>
  <c r="R48" i="166" s="1"/>
  <c r="G54" i="166"/>
  <c r="N63" i="166"/>
  <c r="K49" i="166"/>
  <c r="J49" i="166"/>
  <c r="G49" i="166" s="1"/>
  <c r="J54" i="166"/>
  <c r="N65" i="165"/>
  <c r="K50" i="165"/>
  <c r="O60" i="165"/>
  <c r="J60" i="165"/>
  <c r="G60" i="165" s="1"/>
  <c r="L65" i="165"/>
  <c r="K53" i="165"/>
  <c r="H53" i="165"/>
  <c r="J53" i="165"/>
  <c r="F37" i="166"/>
  <c r="F43" i="166" s="1"/>
  <c r="F39" i="165"/>
  <c r="F45" i="165" s="1"/>
  <c r="F45" i="164"/>
  <c r="H13" i="261" l="1"/>
  <c r="H12" i="261" s="1"/>
  <c r="G12" i="290"/>
  <c r="G54" i="165"/>
  <c r="G57" i="165"/>
  <c r="H65" i="165"/>
  <c r="J50" i="165"/>
  <c r="G50" i="165" s="1"/>
  <c r="G55" i="161"/>
  <c r="G63" i="161" s="1"/>
  <c r="D13" i="290" s="1"/>
  <c r="H63" i="161"/>
  <c r="E13" i="290" s="1"/>
  <c r="G21" i="164"/>
  <c r="G29" i="164" s="1"/>
  <c r="H29" i="164"/>
  <c r="R63" i="166"/>
  <c r="O19" i="290" s="1"/>
  <c r="J48" i="166"/>
  <c r="O48" i="166"/>
  <c r="O58" i="166"/>
  <c r="J58" i="166"/>
  <c r="G58" i="166" s="1"/>
  <c r="G52" i="166"/>
  <c r="H63" i="166"/>
  <c r="O57" i="166"/>
  <c r="G57" i="166"/>
  <c r="K63" i="166"/>
  <c r="K65" i="165"/>
  <c r="G53" i="165"/>
  <c r="E13" i="261" l="1"/>
  <c r="E12" i="261" s="1"/>
  <c r="D12" i="290"/>
  <c r="E12" i="290"/>
  <c r="E6" i="290" s="1"/>
  <c r="E57" i="290" s="1"/>
  <c r="F13" i="261"/>
  <c r="F12" i="261" s="1"/>
  <c r="F6" i="261" s="1"/>
  <c r="F57" i="261" s="1"/>
  <c r="L29" i="290"/>
  <c r="L28" i="290" s="1"/>
  <c r="L57" i="290" s="1"/>
  <c r="O29" i="290"/>
  <c r="O28" i="290" s="1"/>
  <c r="O57" i="290" s="1"/>
  <c r="O63" i="166"/>
  <c r="L19" i="290" s="1"/>
  <c r="G48" i="166"/>
  <c r="G63" i="166" s="1"/>
  <c r="J63" i="166"/>
  <c r="G19" i="290" s="1"/>
  <c r="R65" i="165"/>
  <c r="O59" i="165"/>
  <c r="O65" i="165" s="1"/>
  <c r="E19" i="261" l="1"/>
  <c r="E16" i="261" s="1"/>
  <c r="E6" i="261" s="1"/>
  <c r="D16" i="290"/>
  <c r="D6" i="290" s="1"/>
  <c r="H19" i="261"/>
  <c r="H16" i="261" s="1"/>
  <c r="H6" i="261" s="1"/>
  <c r="G16" i="290"/>
  <c r="G6" i="290" s="1"/>
  <c r="G59" i="165"/>
  <c r="G65" i="165" s="1"/>
  <c r="J65" i="165"/>
  <c r="H31" i="261" l="1"/>
  <c r="H29" i="261" s="1"/>
  <c r="H28" i="261" s="1"/>
  <c r="H57" i="261" s="1"/>
  <c r="G29" i="290"/>
  <c r="G28" i="290" s="1"/>
  <c r="G57" i="290" s="1"/>
  <c r="E31" i="261"/>
  <c r="E29" i="261" s="1"/>
  <c r="E28" i="261" s="1"/>
  <c r="E57" i="261" s="1"/>
  <c r="D29" i="290"/>
  <c r="D28" i="290" s="1"/>
  <c r="D57" i="290" s="1"/>
  <c r="J51" i="323"/>
  <c r="G51" i="323" s="1"/>
  <c r="R53" i="323"/>
  <c r="R56" i="323"/>
  <c r="W66" i="323"/>
  <c r="H66" i="323"/>
  <c r="O52" i="323"/>
  <c r="J52" i="323"/>
  <c r="G52" i="323"/>
  <c r="R60" i="323"/>
  <c r="O60" i="323" s="1"/>
  <c r="F66" i="323"/>
  <c r="O55" i="323"/>
  <c r="R59" i="323"/>
  <c r="O59" i="323" s="1"/>
  <c r="R58" i="323"/>
  <c r="J58" i="323" s="1"/>
  <c r="G58" i="323" s="1"/>
  <c r="J63" i="323"/>
  <c r="G63" i="323" s="1"/>
  <c r="J57" i="323"/>
  <c r="G57" i="323" s="1"/>
  <c r="J64" i="323"/>
  <c r="G64" i="323"/>
  <c r="J62" i="323"/>
  <c r="G62" i="323" s="1"/>
  <c r="J61" i="323"/>
  <c r="G61" i="323" s="1"/>
  <c r="J60" i="323" l="1"/>
  <c r="G60" i="323" s="1"/>
  <c r="O58" i="323"/>
  <c r="R66" i="323"/>
  <c r="O57" i="323"/>
  <c r="O53" i="323"/>
  <c r="O56" i="323"/>
  <c r="J55" i="323"/>
  <c r="G55" i="323" s="1"/>
  <c r="O66" i="323" l="1"/>
  <c r="G66" i="323"/>
  <c r="J66" i="323"/>
  <c r="K57" i="290"/>
  <c r="N63" i="292"/>
  <c r="K27" i="290"/>
  <c r="N48" i="292"/>
  <c r="K48" i="292"/>
  <c r="K63" i="292"/>
  <c r="H27" i="290"/>
  <c r="N63" i="327"/>
  <c r="K35" i="290"/>
  <c r="H57" i="290"/>
  <c r="N48" i="327"/>
  <c r="K48" i="327"/>
  <c r="K63" i="327"/>
  <c r="H35" i="290"/>
  <c r="H6" i="290"/>
  <c r="K23" i="290"/>
  <c r="K6" i="290"/>
  <c r="H26" i="290"/>
  <c r="H23" i="290"/>
  <c r="N63" i="265"/>
  <c r="K26" i="290"/>
  <c r="K48" i="296"/>
  <c r="K63" i="296"/>
  <c r="H34" i="290"/>
  <c r="H29" i="290"/>
  <c r="H28" i="290"/>
  <c r="N48" i="296"/>
  <c r="N63" i="296"/>
  <c r="K34" i="290"/>
  <c r="K29" i="290"/>
  <c r="K28" i="290"/>
  <c r="N48" i="265"/>
  <c r="K48" i="265"/>
  <c r="K63" i="265"/>
</calcChain>
</file>

<file path=xl/sharedStrings.xml><?xml version="1.0" encoding="utf-8"?>
<sst xmlns="http://schemas.openxmlformats.org/spreadsheetml/2006/main" count="4504" uniqueCount="308">
  <si>
    <t>zile</t>
  </si>
  <si>
    <t>rata zilnică</t>
  </si>
  <si>
    <t>Cazare</t>
  </si>
  <si>
    <t>Per diem</t>
  </si>
  <si>
    <t>Transport</t>
  </si>
  <si>
    <t>Arenda echipamentului</t>
  </si>
  <si>
    <t>tur-retur</t>
  </si>
  <si>
    <t>Apă</t>
  </si>
  <si>
    <t>Cost total</t>
  </si>
  <si>
    <t>persoane</t>
  </si>
  <si>
    <t>Unități</t>
  </si>
  <si>
    <t>Cost</t>
  </si>
  <si>
    <t>Cost unitar</t>
  </si>
  <si>
    <t>Complexitatea studiului</t>
  </si>
  <si>
    <t>Durata studiului</t>
  </si>
  <si>
    <t>Număr de experți</t>
  </si>
  <si>
    <t>Studiu are un caracter interdisciplinar</t>
  </si>
  <si>
    <t>Studiul presupune analiza cadrului normativ</t>
  </si>
  <si>
    <t>Studiu presupune elaborarea unei politici publice</t>
  </si>
  <si>
    <t>Studiu cere efectuarea analizei cost-beneficiu</t>
  </si>
  <si>
    <t>Studiul prespune elaborarea proiectelor de acte normative</t>
  </si>
  <si>
    <t>punctaj</t>
  </si>
  <si>
    <t>Studiu presupune colectarea informației primare</t>
  </si>
  <si>
    <t>Scrierea raportului</t>
  </si>
  <si>
    <t>Culegerea informației primare</t>
  </si>
  <si>
    <t>Masă rotundă</t>
  </si>
  <si>
    <t>Transport local</t>
  </si>
  <si>
    <t>Studiul presupune organizarea unui eveniment consultativ</t>
  </si>
  <si>
    <t>Studiul are în vizor un domeniu nou pentru Republica Moldova</t>
  </si>
  <si>
    <t>cost</t>
  </si>
  <si>
    <t>Pauză de cafea</t>
  </si>
  <si>
    <t>participanți</t>
  </si>
  <si>
    <t>Arendă sală</t>
  </si>
  <si>
    <t>Imprimare raport</t>
  </si>
  <si>
    <t>pagini</t>
  </si>
  <si>
    <t>preț/oră</t>
  </si>
  <si>
    <t>Traducere raport</t>
  </si>
  <si>
    <t>Nr.</t>
  </si>
  <si>
    <t>Acțiuni</t>
  </si>
  <si>
    <t>Total</t>
  </si>
  <si>
    <t>Exemplul 1. Cu expertiză internațională</t>
  </si>
  <si>
    <t>IV</t>
  </si>
  <si>
    <t>Comentarii, după caz</t>
  </si>
  <si>
    <t>1.1.1.1</t>
  </si>
  <si>
    <t>1.1.1.2</t>
  </si>
  <si>
    <t>1.1.1.3</t>
  </si>
  <si>
    <t>1.1.2.1</t>
  </si>
  <si>
    <t>1.1.2.2</t>
  </si>
  <si>
    <t>1.1.2.3</t>
  </si>
  <si>
    <t>1.1.3.1</t>
  </si>
  <si>
    <t>1.1.3.2</t>
  </si>
  <si>
    <t>1.1.3.3</t>
  </si>
  <si>
    <t>1.1.4.1</t>
  </si>
  <si>
    <t>1.1.4.2</t>
  </si>
  <si>
    <t>1.2.1.1</t>
  </si>
  <si>
    <t>1.2.1.2</t>
  </si>
  <si>
    <t>1.2.1.3</t>
  </si>
  <si>
    <t>1.2.2.1</t>
  </si>
  <si>
    <t>1.2.2.2</t>
  </si>
  <si>
    <t>1.2.3.1</t>
  </si>
  <si>
    <t>1.2.3.2</t>
  </si>
  <si>
    <t>1.2.4.1</t>
  </si>
  <si>
    <t>1.2.4.2</t>
  </si>
  <si>
    <t>Obiectivul general 1. Fiecare are acces la educație de calitate, incluzivă și de abilitare pentru încadrare în societate</t>
  </si>
  <si>
    <t>1.2 Creșterea ratei de participare a copiilor la educația gimnazială și liceală accesibilă și incluzivă</t>
  </si>
  <si>
    <t>externe</t>
  </si>
  <si>
    <t>BS</t>
  </si>
  <si>
    <t>Buget, mii lei</t>
  </si>
  <si>
    <t>2021-25</t>
  </si>
  <si>
    <t>Institutia responsabila</t>
  </si>
  <si>
    <t>Parteneri</t>
  </si>
  <si>
    <t>I</t>
  </si>
  <si>
    <t>II</t>
  </si>
  <si>
    <t>III</t>
  </si>
  <si>
    <t>x</t>
  </si>
  <si>
    <t>Exemplul cu expertiză locală</t>
  </si>
  <si>
    <t>Instruirea utilizatorilor</t>
  </si>
  <si>
    <t>Mentinerea si suportul platformei</t>
  </si>
  <si>
    <t>Instruirea profesorilor</t>
  </si>
  <si>
    <t>Comunicare</t>
  </si>
  <si>
    <t>nr profesori</t>
  </si>
  <si>
    <t>Suport individual</t>
  </si>
  <si>
    <t xml:space="preserve">Instruirea culegerea informatiei </t>
  </si>
  <si>
    <t>Elaborare planuri individuale</t>
  </si>
  <si>
    <t>institutia</t>
  </si>
  <si>
    <t>Dotare individuala</t>
  </si>
  <si>
    <t>Editare, printare manual copii</t>
  </si>
  <si>
    <t>Instruire</t>
  </si>
  <si>
    <t>1.2.4 Asigurarea fiecărui copil cu dispozitivele și materialele educaționale, manuale școlare</t>
  </si>
  <si>
    <t>Obiectiv general 1: Prevenirea și combaterea violenței, exploatării și traficului de copii în toate mediile</t>
  </si>
  <si>
    <t>1.1 Informarea, sensibilizarea și educarea societății asupra riscurilor de violență, exploatare ți trafic în toate mediile</t>
  </si>
  <si>
    <t>1.1.2 Implementarea campaniilor de comunicare cu impact comportamental destinate adulților (părinți, profesioniști din toate domeniile) și copiilor</t>
  </si>
  <si>
    <t>1.1.3 Sporirea capacităților sistemelor educațional și cel de protecție a copilului privind educația bazată pe drepturile copilului</t>
  </si>
  <si>
    <t>1.1.4 Dezvoltarea abilităților de viață independentă la copii și tineri</t>
  </si>
  <si>
    <t xml:space="preserve">1.2 Îmbunătățirea mecanismului intersectorial municipal de cooperare pentru identificarea, evaluarea, referirea, asistența și monitorizarea copiilor victime și potențiale victime ale violenței, neglijării, exploatării și traficului  </t>
  </si>
  <si>
    <t>Nr. activitate</t>
  </si>
  <si>
    <t>1.2.1 Promovarea continuă în toate mediile și prin toate mijloacele, inclusiv prin instruirea angajaților din toate sistemele, a instrucțiunilor privind mecanismului intersectorial de cooperare pentru identificarea, evaluarea, referirea, asistența și monitorizarea copiilor victime și potențiale victime ale violenței, neglijării, exploatării și traficului</t>
  </si>
  <si>
    <t>1.2.2 Crearea unui mecanism municipal de evidentă electronică unică a tuturor sesizărilor pe cazurile suspecte de abuz, neglijare, exploatare și trafic al copilului, precum și de monitorizare lineară a managementului acestora, precum și a managementului cazurilor confirmate</t>
  </si>
  <si>
    <t>1.2.3 Dezvoltarea participativă și facilitarea adoptării în toate instituțiile (publice și private, servicii sociale, inclusiv cele de îngrijire alternativă, educaționale, de sănătate etc) care lucrează cu și pentru copii a politicilor interne de protecție a copilului, inclusiv a mecanismelor de plîngere, și promovarea procesului de revizuire periodică participativă a acestora</t>
  </si>
  <si>
    <t>1.2.4 Asigurarea accesului copiilor victime ale violenței, inclusiv a copiilor victime/martori ai infracțiunilor de abuz sexual, violență în familie și trafic, la servicii specializate de asistenta psiho-socială și de asistență integrată a copiilor victime/martori ai infracțiunilor (de exemplu de tip Barnahus)</t>
  </si>
  <si>
    <r>
      <t xml:space="preserve">1.1.1 </t>
    </r>
    <r>
      <rPr>
        <i/>
        <sz val="9"/>
        <color theme="1"/>
        <rFont val="Times New Roman"/>
        <family val="1"/>
      </rPr>
      <t>Cercetarea</t>
    </r>
    <r>
      <rPr>
        <sz val="9"/>
        <color theme="1"/>
        <rFont val="Times New Roman"/>
        <family val="1"/>
      </rPr>
      <t xml:space="preserve"> continuă a fenomenelor violenței, exploatării și traficului în mun. Chișinău</t>
    </r>
  </si>
  <si>
    <t>1.1.1 Cercetarea continuă a fenomenelor violenței, exploatării și traficului în mun. Chișinău</t>
  </si>
  <si>
    <t>CMC</t>
  </si>
  <si>
    <t>respondenti</t>
  </si>
  <si>
    <t>calatorie</t>
  </si>
  <si>
    <t xml:space="preserve">Sondaj, 100 anual </t>
  </si>
  <si>
    <t>Auditul, propuneri condolidare metodologie</t>
  </si>
  <si>
    <t>Elaborarea imbunatatirilor</t>
  </si>
  <si>
    <t>Instruire utilizare</t>
  </si>
  <si>
    <t>Suport individual, 5 zile in fiecare an</t>
  </si>
  <si>
    <t>Elaborarea mesajelor</t>
  </si>
  <si>
    <t>Costuri de plasare in retele</t>
  </si>
  <si>
    <t>publicitate</t>
  </si>
  <si>
    <t>nr mesaje</t>
  </si>
  <si>
    <t>Culegare informatiei</t>
  </si>
  <si>
    <t>Adaptarea curiculei scolare</t>
  </si>
  <si>
    <t>Elaborarea materialelor eduactionale</t>
  </si>
  <si>
    <t>Pilotare programului in 5 scoli</t>
  </si>
  <si>
    <t>Elaborare versiunii online a programului</t>
  </si>
  <si>
    <t>Designul si publicarea online a programului</t>
  </si>
  <si>
    <t>Instrure formatori</t>
  </si>
  <si>
    <t>Elaborarea progarmului</t>
  </si>
  <si>
    <t>Elaborarea versiunii online a modulului de instruire</t>
  </si>
  <si>
    <t>Publicarea versiunii online a instruiririi</t>
  </si>
  <si>
    <t>Elaborarea versiunii online a modulului de instruire prevenirea si compaterea traficului de copii</t>
  </si>
  <si>
    <t>1.1 Informarea, sensibilizarea și educarea societății asupra riscurilor de violență, exploatare și trafic în toate mediile</t>
  </si>
  <si>
    <t>Evaluarea mecanismului de colaborare</t>
  </si>
  <si>
    <t>Crearea sistemului informational de management a cazului</t>
  </si>
  <si>
    <t>Instalarea și operationalizarea sistemului</t>
  </si>
  <si>
    <t>Instruirea utilizarii si suport de functionare</t>
  </si>
  <si>
    <t>Elaborarea istoriilor de caz</t>
  </si>
  <si>
    <t>Promovarea publicitatii cazurilor</t>
  </si>
  <si>
    <t>1.2.2.3</t>
  </si>
  <si>
    <t>1.2.2.4</t>
  </si>
  <si>
    <t>1.2.2.5</t>
  </si>
  <si>
    <t>1.2.4 Asigurarea accesului copiilor victime ale violenței, inclusiv a copiilor victime/martori ai infracțiunilor de abuz sexual, violență în familie și trafic, la servicii specializate de asistenta psiho-socială și de asistență integrată a copiilor victime/martori ai infracțiunilor (de exemplu de tip Barnahus</t>
  </si>
  <si>
    <t>1.1.1.4</t>
  </si>
  <si>
    <t>1.1.3.4</t>
  </si>
  <si>
    <t>1.1.4.3</t>
  </si>
  <si>
    <t>1.2.1.4</t>
  </si>
  <si>
    <t>1.2.3.3</t>
  </si>
  <si>
    <t>1.2.4.3</t>
  </si>
  <si>
    <t>1.2.4.4</t>
  </si>
  <si>
    <t>1.2.4.5</t>
  </si>
  <si>
    <t>1.2.4.6</t>
  </si>
  <si>
    <t>1.2.4.7</t>
  </si>
  <si>
    <t>1.2.4.8</t>
  </si>
  <si>
    <t>1.1.1.2 Desfășurarea ședinței Comitetului coordonator constatările, concluziile studiului interdisciplinar cu participarea instituțiilor relevate (serviciile, instituțiile, poliția, procuratura, instanțele de judecată, societatea civilă) și formularea recomandărilor de acțiune</t>
  </si>
  <si>
    <t>SUBTOTAL Obiectiv 1</t>
  </si>
  <si>
    <t>Obiectiv specific 1.1 Informarea, sensibilizarea și educarea societății asupra riscurilor de violență, exploatare ți trafic în toate mediile</t>
  </si>
  <si>
    <t>Actiune 1.1.1 Cercetarea continuă a fenomenelor violenței, exploatării și traficului în mun. Chișinău</t>
  </si>
  <si>
    <t>periodic de 2 ori pe an</t>
  </si>
  <si>
    <t>1.1.1.3 Actualizarea Planului de acțiuni privind prevenirea și combaterea traficului de ființe umane pentru anul 2021-25 (activitatea 1.2.5 DGPDC).</t>
  </si>
  <si>
    <t xml:space="preserve">1.1.1.4 Modernizarea sistemului de înregistrare, evidență și sistematizare privind incidența violenței, exploatării și traficului în mun. Chișinău, inclusiv dezvoltarea platformei TIC, setarea datelor de colectat și setarea indicatorilor </t>
  </si>
  <si>
    <t>1.1.2.2 Informarea anuală a reprezentanților legali ai copiilor conform particularităților de vârstă în baza cercetării de atitudine prin intermediul rețelelor de socializare (mesaje individualizate cu chestionare)</t>
  </si>
  <si>
    <t>anual, reprezentanti cuprinsi</t>
  </si>
  <si>
    <t>1.1.2.3 Organizarea activităților de prevenire a TFU cu copii din CCCT, Serviciile de îngrijire alternativă (5.2.1)</t>
  </si>
  <si>
    <t>permanent</t>
  </si>
  <si>
    <t>1.1.3.1 Adaptarea curriculei școlare, materialelor educaționale (pentru profesori și elevi) din perspectiva drepturilor omului pentru profesioniștii din  domeniul educației și asistenței sociale</t>
  </si>
  <si>
    <t>2022, DGETS</t>
  </si>
  <si>
    <t>1.1.3.2 Pilotarea și implementarea curriculei adaptate programului instituțional de îmbunătățire a climatului psihologic școlar</t>
  </si>
  <si>
    <t>2023-25</t>
  </si>
  <si>
    <t xml:space="preserve">1.1.3.3 Organizarea instruirilor pentru formatori din rândurilor copiilor pentru susținerea activismului civic al copiilor, tinerilor și a activităților de voluntariat </t>
  </si>
  <si>
    <t>1.1.3.4 Desfășurarea (periodică) seminarelor de instruire cu tema: „Prevenirea și combaterea traficului de copii” (2.4.3)</t>
  </si>
  <si>
    <t>anual</t>
  </si>
  <si>
    <t xml:space="preserve">1.1.4.2 Analiza procedurilor/programelor de instruire existente în serviciile sociale de îngrijire alternativă in municipiu. </t>
  </si>
  <si>
    <t>2022-23</t>
  </si>
  <si>
    <t>2022, actualizat anual</t>
  </si>
  <si>
    <t>periodic</t>
  </si>
  <si>
    <t>1.2.2.3 Asigurarea evaluării, referirii, asistenței și monitorizării copiilor victime și potențiale victime ale violenței, neglijării, abuzului, exploatării în contextul mecanismului intersectorial de conlucrare (5.1.1).</t>
  </si>
  <si>
    <t>1.2.2.4 Plasarea de urgență a copilului identificat în situație de risc (5.1.2).</t>
  </si>
  <si>
    <t>1.2.3.2 Adoptarea Hotărârii CMC privind implementarea politicii interne în cadrul instituțiilor publice și recomandarea pentru sectorul privat</t>
  </si>
  <si>
    <t xml:space="preserve">1.2.3.3 Pilotarea implementării politicii în instituțiile publice (soluția TIC și mobilă, dezvoltare capacități, actualizare pagina web), integrarea sistemelor instituționale individuale într-o sigură platformă </t>
  </si>
  <si>
    <t xml:space="preserve">1.2.3.4 Elaborarea soluției accesibile pentru sectorul privat, inclusiv soluția TIC și mobilă, monitorizarea implementării soluției în baza cerințelor de acreditare </t>
  </si>
  <si>
    <t>1.2.4.2 Îmbunătățirea serviciilor medicale în diagnosticarea stărilor copilului, integrarea acestora (medici de familie/pediatri/ginecologi pe identificarea cazurilor de abuz si exploatare sexuala asupra copiilor si mecanismul de raportare in baza HG 270)</t>
  </si>
  <si>
    <t xml:space="preserve">1.2.4.3 Consolidarea serviciilor juridice în cadrul direcțiilor de sector (implementarea hotărîrii CMC) în sprijinul copiilor </t>
  </si>
  <si>
    <t>2022, anual</t>
  </si>
  <si>
    <t>1.2.4.5 Cooperarea cu autoritățile centrale de specialitate la crearea unui centru specializat în asistența copiilor victime/martori a infracțiunilor (exclus - de abuz, trafic, etc)</t>
  </si>
  <si>
    <t xml:space="preserve">1.2.4.6 Asistarea copiilor aflați în conflict cu legea în organele de drept (IP, Procuratura, Instanța de Judecată) (2.2.1) </t>
  </si>
  <si>
    <t>1.1.4.4</t>
  </si>
  <si>
    <t>1.2.3.4</t>
  </si>
  <si>
    <t>1.1.2.1 Desfășurarea campaniei de informare anuale, inclusiv (cyber)bullying pentru copii, tineret prin media și a rețelelor de socializare (elaborare mesaje specifice pentru fiecare categorie, elaborare mesaje video corespunzătoare, elaborare strategiei de campanie de plasare mesaje pentru categorii)</t>
  </si>
  <si>
    <t>1.1.3.5 Integrarea în centrele de zi pentru copii din municipiu a programelor de prevenire a abuzului față de copii adresat copiilor de diferite vârste (ore/anual obligatorie).</t>
  </si>
  <si>
    <t>1.1.3.6 Introducerea în conținutul programelor de instruire a părinților și îngrijitorilor a orelor de prevenire a abuzului față de copii</t>
  </si>
  <si>
    <t>1.1.3.5</t>
  </si>
  <si>
    <t>1.1.3.6</t>
  </si>
  <si>
    <t>1.1.4.1 Perfecționarea programei de formare a abilităților de viață independentă pe baza experienței existente cu materialele instructive accesibile și interactive în context formal și neformal (inclusiv opțiunii online, game-ing, diferite platforme sociale)</t>
  </si>
  <si>
    <t>Analiza conținut programe existente, adaptarea la aspectele practice a necesităților copiilor</t>
  </si>
  <si>
    <t>1.1.4.3 Pilotarea și implementarea modulului în formatul online și în mediul școlar, formarea grupului de formatori din rândul copiilor, tinerilor și cadrului didactic</t>
  </si>
  <si>
    <t xml:space="preserve">1.1.4.4 Sporirea capacităților CRSCT în dezvoltarea abilităților de viață independentă a copiilor și tinerilor pentru diferite categorii </t>
  </si>
  <si>
    <t xml:space="preserve">1.2.1.1 Perfecționarea implementării mecanismului la nivel municipal de colaborare dintre instituțiile relevante educaționale, sociale, medicale și de drept în vederea raportării și abordării eficiente a cazurilor </t>
  </si>
  <si>
    <t>1.2.1.2 Desfășurarea periodică a ședințelor de instruire a membrilor echipelor multidisciplinare</t>
  </si>
  <si>
    <t xml:space="preserve">1.2.1.3 Cartografierea (profil, capacitate, acoperire geografică) organizațiilor non-guvernamentale, prestatorilor de servicii relevante din sectorul privat, încheierea acordurilor de colaborare și stabilirea noilor parteneriate </t>
  </si>
  <si>
    <t xml:space="preserve">1.2.1.4 Mediatizarea activităților instituțiilor în instrumentarea cazurilor de violență (fenomen, atribuții instituționale, rezultate) </t>
  </si>
  <si>
    <t>1.2.1.5 Instruirea specialiștilor din domeniile educație, asistență socială și ordine publică în baza modului axat pe implementarea Hot. Guvern 270 (Instrucțiunea mecanismul intersectorial de cooperare, Ghid de aplicare a MIC (elaborat MSMPS)).</t>
  </si>
  <si>
    <t>1.2.1.6 Instruire online cu toți profesioniștii din cadrul echipelor multidisciplinare (în baza Ghidului pentru implementare HG 270)</t>
  </si>
  <si>
    <t>1.2.1.7 Organizarea conferinței municipale dedicate celor 10 ani de implementare a MIC</t>
  </si>
  <si>
    <t xml:space="preserve">1.2.2.1 Realizarea evidenței (identificare, gestionare) integrată a cazurilor, prin intermediul sistemului e-management a cazului, Regulamentul de cooperare îmbunătățit‚ serviciile dotate cu echipament interinstituțională, dotarea de echipament, etc), </t>
  </si>
  <si>
    <t>1.2.2.5 Referirea cazurilor complexe către SSPP și alți prestatori după necesitate (5.1.3).</t>
  </si>
  <si>
    <t>1.2.3.1 Elaborarea proiectului politicii de examinare a plângerilor din partea copiilor (pentru instituțiile publice, sectorul privat și alți prestatori de servicii), inclusiv modalitățile și costurile de implementare</t>
  </si>
  <si>
    <t xml:space="preserve">1.2.4.1 Auditul serviciilor psiho-sociale existente în mun. Chișinău din perspectiva criteriilor serviciilor integrate  cu recomandări pentru fiecare și integral (juridic, medical, social, psihologic, pentru copii și părinți), elaborare protocoale de cooperare </t>
  </si>
  <si>
    <t>1.2.4.4 Modificarea protocoalelor, procedurilor pentru asigurarea confidențialității în gestionarea cazurilor copiilor victime ale violenței și în oferirea suportului emoțional și psihologic</t>
  </si>
  <si>
    <t>1.2.4.7 Consolidarea capacităților și calității serviciilor psihologice individuale (telepsihologie, instrumente de evaluare, în baza proiectului Metodologiei de evaluare psihologica a copiilor supuși violentei (conform HG 270)</t>
  </si>
  <si>
    <t>1.2.1.5</t>
  </si>
  <si>
    <t>1.2.1.6</t>
  </si>
  <si>
    <t>Sedinte organizate (2-3 ore)</t>
  </si>
  <si>
    <t>nr sedinte</t>
  </si>
  <si>
    <t>preț</t>
  </si>
  <si>
    <t>Actualizarea planului annual</t>
  </si>
  <si>
    <t>rata 40 ore annual</t>
  </si>
  <si>
    <t>AM</t>
  </si>
  <si>
    <t>21 specialisti/ 432 ore annual fiecare(1zi in saptamina)</t>
  </si>
  <si>
    <t>Cost program(elaborare)</t>
  </si>
  <si>
    <t>sistem/soft</t>
  </si>
  <si>
    <t>Tehnica de calcul</t>
  </si>
  <si>
    <t>server/calculatoare</t>
  </si>
  <si>
    <t>Introducerea bazei de data si actualizarea acesteia</t>
  </si>
  <si>
    <t>Copii asistati</t>
  </si>
  <si>
    <t>Aplicatia de apreciere</t>
  </si>
  <si>
    <t>sistem</t>
  </si>
  <si>
    <t>Examinarea cazurilor</t>
  </si>
  <si>
    <t>sesizari</t>
  </si>
  <si>
    <t>Dispozitii</t>
  </si>
  <si>
    <t>Sesizari parvenite</t>
  </si>
  <si>
    <t>cazuri</t>
  </si>
  <si>
    <t>Examinari cazuri</t>
  </si>
  <si>
    <t>Vizite</t>
  </si>
  <si>
    <t>Personalul implicat</t>
  </si>
  <si>
    <t>specialisti</t>
  </si>
  <si>
    <t>instruire</t>
  </si>
  <si>
    <t>Seminar de instruire</t>
  </si>
  <si>
    <t>sedinte</t>
  </si>
  <si>
    <t>Dotarea activitatii cu materiale si suport</t>
  </si>
  <si>
    <t>1.2.1.7</t>
  </si>
  <si>
    <t>1.1.1.1 Realizarea cercetării interdisciplinare privind cauzele, factorii de risc și consecințele violenței, exploatării și traficului de copii în mun. Chișinău, inclusiv risc corupțional (în baza considerentelor instituțional-administrative, societate, economic-actori privați, sondaje, inclusiv copii), Inclusiv (cyber)bullying (fenomen, cunoștințe, practici)</t>
  </si>
  <si>
    <t xml:space="preserve">DGPDC,
DGETS, DGASS, IGP 
</t>
  </si>
  <si>
    <t xml:space="preserve">DGPDC, DGETS, DGASS, IGP 
</t>
  </si>
  <si>
    <t>APSCF (bullying)</t>
  </si>
  <si>
    <t xml:space="preserve">Comitetul coordonator </t>
  </si>
  <si>
    <t>Toate direcțiile</t>
  </si>
  <si>
    <t xml:space="preserve">DGPDC </t>
  </si>
  <si>
    <t>IGP</t>
  </si>
  <si>
    <t>IGP, toate direcțiile</t>
  </si>
  <si>
    <t>Grupuri tineri, APSCF, P4EC</t>
  </si>
  <si>
    <t>DGPDC</t>
  </si>
  <si>
    <t>DGETS</t>
  </si>
  <si>
    <t>MECC, P4EC</t>
  </si>
  <si>
    <t>MECC</t>
  </si>
  <si>
    <t>CMT</t>
  </si>
  <si>
    <t>P4EC</t>
  </si>
  <si>
    <t>DGPDC, DGETS</t>
  </si>
  <si>
    <t>DGPDC,DGETS, DGASS, IGP</t>
  </si>
  <si>
    <t>DGETS, DGPDC, IGP</t>
  </si>
  <si>
    <t>CoE, MSPFM</t>
  </si>
  <si>
    <t>toate direcțiile</t>
  </si>
  <si>
    <t>DGPDC, DGASS, DGETS</t>
  </si>
  <si>
    <t>SSPP</t>
  </si>
  <si>
    <t>DGASS</t>
  </si>
  <si>
    <t>CoE</t>
  </si>
  <si>
    <t>DGPDC, CMC</t>
  </si>
  <si>
    <t>MSPFM</t>
  </si>
  <si>
    <t>2022, actualizata anual</t>
  </si>
  <si>
    <t>Culegerea informației primare, 35 zile prim an, si cite 10 in fiecare</t>
  </si>
  <si>
    <t>Studiu</t>
  </si>
  <si>
    <t>Elaborare metodologie, sistematizarea informatiei, elaborare raport, 10 zile anual, 35 primul an</t>
  </si>
  <si>
    <t>21 de specialisti/ 40 ore anual</t>
  </si>
  <si>
    <t>6 mesaje, plasari</t>
  </si>
  <si>
    <t xml:space="preserve">Elaborare materiale didactice </t>
  </si>
  <si>
    <t>Instruire profesori</t>
  </si>
  <si>
    <t>Editare, printare materiale</t>
  </si>
  <si>
    <t>Elaborarea agendei</t>
  </si>
  <si>
    <t>Elaborarea raportului</t>
  </si>
  <si>
    <t>Elaborarea modificărilor la Regulamentul de cooperare</t>
  </si>
  <si>
    <t>Adaptarea sistemului e-management cazuri</t>
  </si>
  <si>
    <t>Operationalizarea sistemului e-management</t>
  </si>
  <si>
    <t>1.2.2.2 Implementarea Regulamentului la nivel municipal privind mecanismul municipal de evidență, pilotarea acestuia pentru implementarea deplină (în baza VNET, e-management a cazului)</t>
  </si>
  <si>
    <t>Suportul individual a sistemului</t>
  </si>
  <si>
    <t>Elaborarea solutiei TIC public</t>
  </si>
  <si>
    <t>Elaborarea solutiei TIC privat</t>
  </si>
  <si>
    <t xml:space="preserve">Elaborare metodologie si audit </t>
  </si>
  <si>
    <t>Functia suplimentara de jurist in sectii</t>
  </si>
  <si>
    <t>Crearea si  dotarea centrului</t>
  </si>
  <si>
    <t>Elaborare documentatiei</t>
  </si>
  <si>
    <t>Dotare cabinete telepsihologie</t>
  </si>
  <si>
    <t xml:space="preserve">1.2.4.8 Desfășurarea acțiunilor de mediatizare despre serviciile prietenoase copiilor </t>
  </si>
  <si>
    <t>Elaborare istorii si informatii despre servicii</t>
  </si>
  <si>
    <t>Consultant/ specialist</t>
  </si>
  <si>
    <t>Instrure responsabili ( anual)</t>
  </si>
  <si>
    <t>fiecare an</t>
  </si>
  <si>
    <t>annual</t>
  </si>
  <si>
    <t>120=30participantio*5ani</t>
  </si>
  <si>
    <t>30 participanti</t>
  </si>
  <si>
    <t>Formatori</t>
  </si>
  <si>
    <t>Nr.cazuri unice/primare</t>
  </si>
  <si>
    <t>costul introducerii primare</t>
  </si>
  <si>
    <t>cotul = 50 lei/ora de lucru* 2 ore *1000 cazuri</t>
  </si>
  <si>
    <t>Cazurri</t>
  </si>
  <si>
    <t xml:space="preserve">vizite </t>
  </si>
  <si>
    <t>vizire= 50 lei ora de lurcu* 3 ore la o vizita* 600 cazuri annual</t>
  </si>
  <si>
    <t>vizire= 50 lei ora de lurcu 1 persoana* 3 ore la o vizita* 100 cazuri annual</t>
  </si>
  <si>
    <t>deplasarea/transportul 150lei pe vizita</t>
  </si>
  <si>
    <t>copii asistati</t>
  </si>
  <si>
    <t>copii</t>
  </si>
  <si>
    <t>jurist</t>
  </si>
  <si>
    <t>cost/ora</t>
  </si>
  <si>
    <t>procesarea dosarului</t>
  </si>
  <si>
    <t>200 asistari pe an*2 ore la fiecare judecata</t>
  </si>
  <si>
    <t>procesarea dosar= 50 lei o ora de lucru/ 200 de cazuri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</si>
</sst>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13"/>
      <color theme="3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rgb="FF0070C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i/>
      <sz val="11"/>
      <color indexed="8"/>
      <name val="Calibri"/>
      <family val="2"/>
    </font>
    <font>
      <b/>
      <sz val="10"/>
      <color indexed="30"/>
      <name val="Times New Roman"/>
      <family val="1"/>
    </font>
    <font>
      <b/>
      <sz val="11"/>
      <color indexed="62"/>
      <name val="Calibri"/>
      <family val="2"/>
      <scheme val="minor"/>
    </font>
    <font>
      <i/>
      <sz val="8"/>
      <color indexed="8"/>
      <name val="Calibri"/>
      <family val="2"/>
    </font>
    <font>
      <b/>
      <sz val="13"/>
      <color indexed="62"/>
      <name val="Calibri"/>
      <family val="2"/>
      <scheme val="minor"/>
    </font>
    <font>
      <b/>
      <i/>
      <sz val="13"/>
      <color indexed="62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9"/>
      <color indexed="8"/>
      <name val="Times New Roman"/>
      <family val="1"/>
    </font>
    <font>
      <b/>
      <i/>
      <sz val="9"/>
      <color indexed="8"/>
      <name val="Times New Roman"/>
      <family val="1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8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3" applyNumberFormat="0" applyAlignment="0" applyProtection="0"/>
    <xf numFmtId="0" fontId="7" fillId="3" borderId="4" applyNumberFormat="0" applyAlignment="0" applyProtection="0"/>
    <xf numFmtId="0" fontId="8" fillId="3" borderId="3" applyNumberFormat="0" applyAlignment="0" applyProtection="0"/>
    <xf numFmtId="0" fontId="1" fillId="4" borderId="5" applyNumberFormat="0" applyFont="0" applyAlignment="0" applyProtection="0"/>
    <xf numFmtId="0" fontId="9" fillId="0" borderId="0" applyNumberFormat="0" applyFill="0" applyBorder="0" applyAlignment="0" applyProtection="0"/>
    <xf numFmtId="0" fontId="1" fillId="5" borderId="0" applyNumberFormat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0" fontId="35" fillId="0" borderId="0" applyNumberFormat="0" applyFill="0" applyBorder="0" applyAlignment="0" applyProtection="0"/>
    <xf numFmtId="0" fontId="31" fillId="4" borderId="5" applyNumberFormat="0" applyFont="0" applyAlignment="0" applyProtection="0"/>
    <xf numFmtId="0" fontId="37" fillId="0" borderId="2" applyNumberFormat="0" applyFill="0" applyAlignment="0" applyProtection="0"/>
    <xf numFmtId="0" fontId="8" fillId="12" borderId="3" applyNumberFormat="0" applyAlignment="0" applyProtection="0"/>
    <xf numFmtId="0" fontId="7" fillId="12" borderId="4" applyNumberFormat="0" applyAlignment="0" applyProtection="0"/>
    <xf numFmtId="43" fontId="31" fillId="0" borderId="0" applyFont="0" applyFill="0" applyBorder="0" applyAlignment="0" applyProtection="0"/>
  </cellStyleXfs>
  <cellXfs count="325">
    <xf numFmtId="0" fontId="0" fillId="0" borderId="0" xfId="0"/>
    <xf numFmtId="0" fontId="2" fillId="0" borderId="0" xfId="0" applyFont="1"/>
    <xf numFmtId="0" fontId="4" fillId="0" borderId="2" xfId="2"/>
    <xf numFmtId="0" fontId="3" fillId="0" borderId="1" xfId="1"/>
    <xf numFmtId="0" fontId="5" fillId="0" borderId="0" xfId="3"/>
    <xf numFmtId="0" fontId="10" fillId="0" borderId="1" xfId="1" applyFont="1"/>
    <xf numFmtId="0" fontId="11" fillId="0" borderId="0" xfId="0" applyFont="1"/>
    <xf numFmtId="0" fontId="12" fillId="0" borderId="0" xfId="0" applyFont="1"/>
    <xf numFmtId="0" fontId="13" fillId="0" borderId="2" xfId="2" applyFont="1"/>
    <xf numFmtId="0" fontId="6" fillId="2" borderId="3" xfId="4"/>
    <xf numFmtId="0" fontId="8" fillId="3" borderId="3" xfId="6"/>
    <xf numFmtId="1" fontId="7" fillId="3" borderId="4" xfId="5" applyNumberFormat="1"/>
    <xf numFmtId="0" fontId="1" fillId="5" borderId="0" xfId="9"/>
    <xf numFmtId="0" fontId="2" fillId="5" borderId="0" xfId="9" applyFont="1"/>
    <xf numFmtId="0" fontId="0" fillId="4" borderId="5" xfId="7" applyFont="1"/>
    <xf numFmtId="0" fontId="9" fillId="0" borderId="0" xfId="8" applyAlignment="1">
      <alignment horizontal="left" wrapText="1" indent="1"/>
    </xf>
    <xf numFmtId="165" fontId="0" fillId="0" borderId="0" xfId="0" applyNumberFormat="1"/>
    <xf numFmtId="0" fontId="14" fillId="0" borderId="0" xfId="0" applyFont="1"/>
    <xf numFmtId="164" fontId="15" fillId="6" borderId="0" xfId="0" applyNumberFormat="1" applyFont="1" applyFill="1"/>
    <xf numFmtId="1" fontId="6" fillId="2" borderId="3" xfId="4" applyNumberFormat="1"/>
    <xf numFmtId="164" fontId="8" fillId="3" borderId="3" xfId="6" applyNumberFormat="1"/>
    <xf numFmtId="165" fontId="7" fillId="8" borderId="4" xfId="10" applyNumberFormat="1" applyFont="1" applyFill="1" applyBorder="1"/>
    <xf numFmtId="0" fontId="14" fillId="0" borderId="0" xfId="0" applyFont="1" applyBorder="1"/>
    <xf numFmtId="0" fontId="0" fillId="0" borderId="0" xfId="0" applyFont="1"/>
    <xf numFmtId="0" fontId="16" fillId="0" borderId="12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 wrapText="1"/>
    </xf>
    <xf numFmtId="0" fontId="14" fillId="0" borderId="31" xfId="0" applyFont="1" applyBorder="1"/>
    <xf numFmtId="49" fontId="20" fillId="0" borderId="13" xfId="0" applyNumberFormat="1" applyFont="1" applyBorder="1" applyAlignment="1">
      <alignment horizontal="left" vertical="center"/>
    </xf>
    <xf numFmtId="49" fontId="20" fillId="0" borderId="22" xfId="0" applyNumberFormat="1" applyFont="1" applyBorder="1" applyAlignment="1">
      <alignment horizontal="left" vertical="center"/>
    </xf>
    <xf numFmtId="49" fontId="14" fillId="0" borderId="0" xfId="0" applyNumberFormat="1" applyFont="1" applyAlignment="1">
      <alignment horizontal="left"/>
    </xf>
    <xf numFmtId="0" fontId="20" fillId="0" borderId="13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/>
    </xf>
    <xf numFmtId="49" fontId="16" fillId="0" borderId="18" xfId="0" applyNumberFormat="1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/>
    </xf>
    <xf numFmtId="0" fontId="20" fillId="6" borderId="25" xfId="0" applyFont="1" applyFill="1" applyBorder="1" applyAlignment="1">
      <alignment horizontal="left" vertical="center" wrapText="1"/>
    </xf>
    <xf numFmtId="0" fontId="20" fillId="7" borderId="14" xfId="0" applyFont="1" applyFill="1" applyBorder="1"/>
    <xf numFmtId="49" fontId="16" fillId="0" borderId="40" xfId="0" applyNumberFormat="1" applyFont="1" applyBorder="1" applyAlignment="1">
      <alignment horizontal="center" vertical="center" wrapText="1"/>
    </xf>
    <xf numFmtId="0" fontId="20" fillId="0" borderId="22" xfId="0" applyFont="1" applyBorder="1" applyAlignment="1">
      <alignment horizontal="left" vertical="center" wrapText="1"/>
    </xf>
    <xf numFmtId="49" fontId="16" fillId="0" borderId="41" xfId="0" applyNumberFormat="1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3" fontId="11" fillId="0" borderId="0" xfId="0" applyNumberFormat="1" applyFont="1"/>
    <xf numFmtId="3" fontId="0" fillId="0" borderId="0" xfId="0" applyNumberFormat="1"/>
    <xf numFmtId="3" fontId="8" fillId="3" borderId="3" xfId="6" applyNumberFormat="1"/>
    <xf numFmtId="49" fontId="16" fillId="0" borderId="49" xfId="0" applyNumberFormat="1" applyFont="1" applyBorder="1" applyAlignment="1">
      <alignment horizontal="center" vertical="center" wrapText="1"/>
    </xf>
    <xf numFmtId="0" fontId="0" fillId="0" borderId="31" xfId="0" applyBorder="1"/>
    <xf numFmtId="0" fontId="0" fillId="0" borderId="28" xfId="0" applyBorder="1"/>
    <xf numFmtId="0" fontId="0" fillId="0" borderId="50" xfId="0" applyBorder="1"/>
    <xf numFmtId="3" fontId="8" fillId="3" borderId="51" xfId="6" applyNumberFormat="1" applyBorder="1"/>
    <xf numFmtId="165" fontId="7" fillId="8" borderId="52" xfId="10" applyNumberFormat="1" applyFont="1" applyFill="1" applyBorder="1"/>
    <xf numFmtId="0" fontId="0" fillId="0" borderId="48" xfId="0" applyBorder="1"/>
    <xf numFmtId="0" fontId="0" fillId="0" borderId="45" xfId="0" applyBorder="1"/>
    <xf numFmtId="0" fontId="0" fillId="0" borderId="53" xfId="0" applyBorder="1"/>
    <xf numFmtId="0" fontId="0" fillId="0" borderId="54" xfId="0" applyBorder="1"/>
    <xf numFmtId="0" fontId="0" fillId="0" borderId="56" xfId="0" applyBorder="1"/>
    <xf numFmtId="0" fontId="16" fillId="0" borderId="49" xfId="0" applyFont="1" applyBorder="1" applyAlignment="1">
      <alignment horizontal="center" vertical="center"/>
    </xf>
    <xf numFmtId="165" fontId="0" fillId="0" borderId="49" xfId="0" applyNumberFormat="1" applyBorder="1"/>
    <xf numFmtId="0" fontId="0" fillId="0" borderId="16" xfId="0" applyBorder="1"/>
    <xf numFmtId="0" fontId="0" fillId="0" borderId="24" xfId="0" applyBorder="1"/>
    <xf numFmtId="3" fontId="0" fillId="0" borderId="54" xfId="0" applyNumberFormat="1" applyBorder="1"/>
    <xf numFmtId="3" fontId="0" fillId="0" borderId="55" xfId="0" applyNumberFormat="1" applyBorder="1"/>
    <xf numFmtId="3" fontId="0" fillId="0" borderId="50" xfId="0" applyNumberFormat="1" applyBorder="1"/>
    <xf numFmtId="3" fontId="0" fillId="0" borderId="6" xfId="0" applyNumberFormat="1" applyBorder="1"/>
    <xf numFmtId="3" fontId="0" fillId="0" borderId="28" xfId="0" applyNumberFormat="1" applyBorder="1"/>
    <xf numFmtId="3" fontId="0" fillId="0" borderId="12" xfId="0" applyNumberFormat="1" applyBorder="1"/>
    <xf numFmtId="3" fontId="0" fillId="0" borderId="49" xfId="0" applyNumberFormat="1" applyBorder="1"/>
    <xf numFmtId="3" fontId="0" fillId="0" borderId="31" xfId="0" applyNumberFormat="1" applyBorder="1"/>
    <xf numFmtId="3" fontId="0" fillId="0" borderId="16" xfId="0" applyNumberFormat="1" applyBorder="1"/>
    <xf numFmtId="3" fontId="0" fillId="0" borderId="24" xfId="0" applyNumberFormat="1" applyBorder="1"/>
    <xf numFmtId="3" fontId="0" fillId="0" borderId="45" xfId="0" applyNumberFormat="1" applyBorder="1"/>
    <xf numFmtId="0" fontId="21" fillId="0" borderId="37" xfId="0" applyFont="1" applyBorder="1" applyAlignment="1">
      <alignment horizontal="center" vertical="center"/>
    </xf>
    <xf numFmtId="0" fontId="11" fillId="0" borderId="45" xfId="0" applyFont="1" applyBorder="1"/>
    <xf numFmtId="3" fontId="11" fillId="0" borderId="45" xfId="0" applyNumberFormat="1" applyFont="1" applyBorder="1"/>
    <xf numFmtId="165" fontId="11" fillId="0" borderId="49" xfId="0" applyNumberFormat="1" applyFont="1" applyBorder="1"/>
    <xf numFmtId="0" fontId="2" fillId="0" borderId="55" xfId="0" applyFont="1" applyBorder="1"/>
    <xf numFmtId="3" fontId="2" fillId="0" borderId="29" xfId="0" applyNumberFormat="1" applyFont="1" applyBorder="1"/>
    <xf numFmtId="3" fontId="2" fillId="0" borderId="49" xfId="0" applyNumberFormat="1" applyFont="1" applyBorder="1"/>
    <xf numFmtId="0" fontId="21" fillId="0" borderId="41" xfId="0" applyFont="1" applyBorder="1" applyAlignment="1">
      <alignment horizontal="center" vertical="center"/>
    </xf>
    <xf numFmtId="0" fontId="11" fillId="0" borderId="56" xfId="0" applyFont="1" applyBorder="1"/>
    <xf numFmtId="3" fontId="11" fillId="0" borderId="16" xfId="0" applyNumberFormat="1" applyFont="1" applyBorder="1"/>
    <xf numFmtId="0" fontId="21" fillId="0" borderId="37" xfId="0" applyFont="1" applyBorder="1" applyAlignment="1">
      <alignment horizontal="center" vertical="center" wrapText="1"/>
    </xf>
    <xf numFmtId="3" fontId="11" fillId="0" borderId="49" xfId="0" applyNumberFormat="1" applyFont="1" applyBorder="1"/>
    <xf numFmtId="3" fontId="11" fillId="0" borderId="24" xfId="0" applyNumberFormat="1" applyFont="1" applyBorder="1"/>
    <xf numFmtId="3" fontId="2" fillId="0" borderId="0" xfId="0" applyNumberFormat="1" applyFont="1"/>
    <xf numFmtId="3" fontId="7" fillId="8" borderId="4" xfId="10" applyNumberFormat="1" applyFont="1" applyFill="1" applyBorder="1"/>
    <xf numFmtId="3" fontId="0" fillId="0" borderId="0" xfId="0" applyNumberFormat="1" applyBorder="1"/>
    <xf numFmtId="3" fontId="0" fillId="0" borderId="48" xfId="0" applyNumberFormat="1" applyBorder="1"/>
    <xf numFmtId="3" fontId="0" fillId="0" borderId="53" xfId="0" applyNumberFormat="1" applyBorder="1"/>
    <xf numFmtId="3" fontId="0" fillId="0" borderId="56" xfId="0" applyNumberFormat="1" applyBorder="1"/>
    <xf numFmtId="3" fontId="20" fillId="0" borderId="13" xfId="0" applyNumberFormat="1" applyFont="1" applyBorder="1" applyAlignment="1">
      <alignment horizontal="center" vertical="center" wrapText="1"/>
    </xf>
    <xf numFmtId="3" fontId="20" fillId="0" borderId="34" xfId="0" applyNumberFormat="1" applyFont="1" applyBorder="1" applyAlignment="1">
      <alignment horizontal="center" vertical="center" wrapText="1"/>
    </xf>
    <xf numFmtId="3" fontId="20" fillId="0" borderId="44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16" fillId="0" borderId="13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/>
    </xf>
    <xf numFmtId="0" fontId="21" fillId="0" borderId="13" xfId="0" applyFont="1" applyBorder="1" applyAlignment="1">
      <alignment horizontal="left" vertical="center" wrapText="1"/>
    </xf>
    <xf numFmtId="3" fontId="21" fillId="0" borderId="0" xfId="0" applyNumberFormat="1" applyFont="1" applyBorder="1" applyAlignment="1">
      <alignment horizontal="left" vertical="center" wrapText="1"/>
    </xf>
    <xf numFmtId="3" fontId="21" fillId="0" borderId="34" xfId="0" applyNumberFormat="1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49" fontId="16" fillId="0" borderId="15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 wrapText="1"/>
    </xf>
    <xf numFmtId="49" fontId="20" fillId="0" borderId="0" xfId="0" applyNumberFormat="1" applyFont="1" applyBorder="1" applyAlignment="1">
      <alignment horizontal="left" vertical="center"/>
    </xf>
    <xf numFmtId="0" fontId="20" fillId="0" borderId="26" xfId="0" applyFont="1" applyBorder="1" applyAlignment="1">
      <alignment horizontal="center" wrapText="1"/>
    </xf>
    <xf numFmtId="0" fontId="20" fillId="0" borderId="13" xfId="0" applyFont="1" applyBorder="1"/>
    <xf numFmtId="0" fontId="20" fillId="0" borderId="36" xfId="0" applyFont="1" applyBorder="1"/>
    <xf numFmtId="0" fontId="20" fillId="0" borderId="26" xfId="0" applyFont="1" applyBorder="1"/>
    <xf numFmtId="0" fontId="20" fillId="0" borderId="32" xfId="0" applyFont="1" applyBorder="1"/>
    <xf numFmtId="0" fontId="20" fillId="0" borderId="31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32" xfId="0" applyFont="1" applyBorder="1" applyAlignment="1">
      <alignment horizontal="center"/>
    </xf>
    <xf numFmtId="0" fontId="17" fillId="0" borderId="36" xfId="0" applyFont="1" applyBorder="1" applyAlignment="1">
      <alignment horizontal="left"/>
    </xf>
    <xf numFmtId="0" fontId="17" fillId="0" borderId="36" xfId="0" applyFont="1" applyBorder="1" applyAlignment="1"/>
    <xf numFmtId="3" fontId="17" fillId="0" borderId="36" xfId="0" applyNumberFormat="1" applyFont="1" applyBorder="1" applyAlignment="1"/>
    <xf numFmtId="0" fontId="20" fillId="0" borderId="28" xfId="0" applyFont="1" applyBorder="1"/>
    <xf numFmtId="0" fontId="20" fillId="0" borderId="31" xfId="0" applyFont="1" applyBorder="1"/>
    <xf numFmtId="0" fontId="20" fillId="0" borderId="0" xfId="0" applyFont="1" applyBorder="1"/>
    <xf numFmtId="0" fontId="20" fillId="0" borderId="0" xfId="0" applyFont="1"/>
    <xf numFmtId="49" fontId="20" fillId="0" borderId="0" xfId="0" applyNumberFormat="1" applyFont="1" applyAlignment="1">
      <alignment horizontal="left"/>
    </xf>
    <xf numFmtId="3" fontId="20" fillId="0" borderId="31" xfId="0" applyNumberFormat="1" applyFont="1" applyBorder="1"/>
    <xf numFmtId="0" fontId="18" fillId="0" borderId="31" xfId="0" applyFont="1" applyBorder="1" applyAlignment="1"/>
    <xf numFmtId="3" fontId="17" fillId="0" borderId="31" xfId="0" applyNumberFormat="1" applyFont="1" applyBorder="1" applyAlignment="1"/>
    <xf numFmtId="49" fontId="19" fillId="0" borderId="22" xfId="0" applyNumberFormat="1" applyFont="1" applyBorder="1" applyAlignment="1">
      <alignment horizontal="left" vertical="center"/>
    </xf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9" fillId="0" borderId="0" xfId="0" applyFont="1"/>
    <xf numFmtId="0" fontId="16" fillId="0" borderId="33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49" fontId="21" fillId="0" borderId="36" xfId="0" applyNumberFormat="1" applyFont="1" applyBorder="1" applyAlignment="1">
      <alignment horizontal="left" vertical="center" wrapText="1"/>
    </xf>
    <xf numFmtId="0" fontId="24" fillId="0" borderId="0" xfId="0" applyFont="1"/>
    <xf numFmtId="0" fontId="5" fillId="0" borderId="0" xfId="3" applyAlignment="1">
      <alignment wrapText="1"/>
    </xf>
    <xf numFmtId="0" fontId="26" fillId="0" borderId="0" xfId="0" applyFont="1"/>
    <xf numFmtId="0" fontId="26" fillId="0" borderId="0" xfId="0" applyFont="1" applyAlignment="1">
      <alignment vertical="center"/>
    </xf>
    <xf numFmtId="0" fontId="25" fillId="0" borderId="0" xfId="0" applyFont="1"/>
    <xf numFmtId="0" fontId="27" fillId="0" borderId="0" xfId="0" applyFont="1"/>
    <xf numFmtId="3" fontId="17" fillId="0" borderId="0" xfId="0" applyNumberFormat="1" applyFont="1" applyBorder="1" applyAlignment="1"/>
    <xf numFmtId="3" fontId="17" fillId="0" borderId="45" xfId="0" applyNumberFormat="1" applyFont="1" applyBorder="1" applyAlignment="1"/>
    <xf numFmtId="3" fontId="17" fillId="0" borderId="54" xfId="0" applyNumberFormat="1" applyFont="1" applyBorder="1" applyAlignment="1"/>
    <xf numFmtId="0" fontId="16" fillId="0" borderId="40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8" fillId="0" borderId="0" xfId="0" applyFont="1"/>
    <xf numFmtId="0" fontId="24" fillId="8" borderId="0" xfId="0" applyFont="1" applyFill="1"/>
    <xf numFmtId="0" fontId="26" fillId="8" borderId="0" xfId="0" applyFont="1" applyFill="1"/>
    <xf numFmtId="0" fontId="29" fillId="2" borderId="3" xfId="4" applyFont="1"/>
    <xf numFmtId="0" fontId="27" fillId="0" borderId="0" xfId="3" applyFont="1"/>
    <xf numFmtId="0" fontId="30" fillId="0" borderId="0" xfId="3" applyFont="1"/>
    <xf numFmtId="0" fontId="26" fillId="8" borderId="0" xfId="0" applyFont="1" applyFill="1" applyAlignment="1">
      <alignment vertical="center"/>
    </xf>
    <xf numFmtId="0" fontId="2" fillId="8" borderId="0" xfId="0" applyFont="1" applyFill="1"/>
    <xf numFmtId="0" fontId="20" fillId="0" borderId="0" xfId="0" applyFont="1" applyBorder="1" applyAlignment="1">
      <alignment horizontal="left" vertical="center" wrapText="1"/>
    </xf>
    <xf numFmtId="0" fontId="20" fillId="0" borderId="28" xfId="0" applyFont="1" applyBorder="1" applyAlignment="1">
      <alignment wrapText="1"/>
    </xf>
    <xf numFmtId="0" fontId="20" fillId="0" borderId="32" xfId="0" applyFont="1" applyBorder="1" applyAlignment="1">
      <alignment wrapText="1"/>
    </xf>
    <xf numFmtId="0" fontId="19" fillId="0" borderId="13" xfId="0" applyFont="1" applyBorder="1" applyAlignment="1">
      <alignment horizontal="left" vertical="center" wrapText="1"/>
    </xf>
    <xf numFmtId="3" fontId="19" fillId="0" borderId="34" xfId="0" applyNumberFormat="1" applyFont="1" applyBorder="1" applyAlignment="1">
      <alignment horizontal="center" vertical="center" wrapText="1"/>
    </xf>
    <xf numFmtId="49" fontId="16" fillId="9" borderId="41" xfId="0" applyNumberFormat="1" applyFont="1" applyFill="1" applyBorder="1" applyAlignment="1">
      <alignment horizontal="center" vertical="center" wrapText="1"/>
    </xf>
    <xf numFmtId="49" fontId="16" fillId="9" borderId="40" xfId="0" applyNumberFormat="1" applyFont="1" applyFill="1" applyBorder="1" applyAlignment="1">
      <alignment horizontal="center" vertical="center" wrapText="1"/>
    </xf>
    <xf numFmtId="49" fontId="16" fillId="9" borderId="49" xfId="0" applyNumberFormat="1" applyFont="1" applyFill="1" applyBorder="1" applyAlignment="1">
      <alignment horizontal="center" vertical="center" wrapText="1"/>
    </xf>
    <xf numFmtId="0" fontId="0" fillId="9" borderId="55" xfId="0" applyFill="1" applyBorder="1"/>
    <xf numFmtId="0" fontId="0" fillId="9" borderId="50" xfId="0" applyFill="1" applyBorder="1"/>
    <xf numFmtId="0" fontId="0" fillId="9" borderId="54" xfId="0" applyFill="1" applyBorder="1"/>
    <xf numFmtId="3" fontId="0" fillId="9" borderId="29" xfId="0" applyNumberFormat="1" applyFill="1" applyBorder="1"/>
    <xf numFmtId="3" fontId="0" fillId="9" borderId="28" xfId="0" applyNumberFormat="1" applyFill="1" applyBorder="1"/>
    <xf numFmtId="3" fontId="0" fillId="9" borderId="54" xfId="0" applyNumberFormat="1" applyFill="1" applyBorder="1"/>
    <xf numFmtId="0" fontId="0" fillId="9" borderId="29" xfId="0" applyFill="1" applyBorder="1"/>
    <xf numFmtId="165" fontId="0" fillId="9" borderId="49" xfId="0" applyNumberFormat="1" applyFill="1" applyBorder="1"/>
    <xf numFmtId="3" fontId="0" fillId="9" borderId="6" xfId="0" applyNumberFormat="1" applyFill="1" applyBorder="1"/>
    <xf numFmtId="0" fontId="0" fillId="9" borderId="6" xfId="0" applyFill="1" applyBorder="1"/>
    <xf numFmtId="165" fontId="0" fillId="9" borderId="6" xfId="0" applyNumberFormat="1" applyFill="1" applyBorder="1"/>
    <xf numFmtId="0" fontId="0" fillId="9" borderId="28" xfId="0" applyFill="1" applyBorder="1"/>
    <xf numFmtId="165" fontId="0" fillId="9" borderId="28" xfId="0" applyNumberFormat="1" applyFill="1" applyBorder="1"/>
    <xf numFmtId="3" fontId="0" fillId="9" borderId="55" xfId="0" applyNumberFormat="1" applyFill="1" applyBorder="1"/>
    <xf numFmtId="3" fontId="0" fillId="9" borderId="50" xfId="0" applyNumberFormat="1" applyFill="1" applyBorder="1"/>
    <xf numFmtId="3" fontId="0" fillId="9" borderId="49" xfId="0" applyNumberFormat="1" applyFill="1" applyBorder="1"/>
    <xf numFmtId="0" fontId="2" fillId="9" borderId="55" xfId="0" applyFont="1" applyFill="1" applyBorder="1"/>
    <xf numFmtId="3" fontId="2" fillId="9" borderId="29" xfId="0" applyNumberFormat="1" applyFont="1" applyFill="1" applyBorder="1"/>
    <xf numFmtId="3" fontId="2" fillId="9" borderId="49" xfId="0" applyNumberFormat="1" applyFont="1" applyFill="1" applyBorder="1"/>
    <xf numFmtId="0" fontId="29" fillId="0" borderId="0" xfId="0" applyFont="1"/>
    <xf numFmtId="49" fontId="16" fillId="9" borderId="38" xfId="0" applyNumberFormat="1" applyFont="1" applyFill="1" applyBorder="1" applyAlignment="1">
      <alignment horizontal="center" vertical="center" wrapText="1"/>
    </xf>
    <xf numFmtId="3" fontId="17" fillId="9" borderId="45" xfId="0" applyNumberFormat="1" applyFont="1" applyFill="1" applyBorder="1" applyAlignment="1"/>
    <xf numFmtId="3" fontId="17" fillId="9" borderId="31" xfId="0" applyNumberFormat="1" applyFont="1" applyFill="1" applyBorder="1" applyAlignment="1"/>
    <xf numFmtId="3" fontId="17" fillId="9" borderId="54" xfId="0" applyNumberFormat="1" applyFont="1" applyFill="1" applyBorder="1" applyAlignment="1"/>
    <xf numFmtId="3" fontId="21" fillId="9" borderId="34" xfId="0" applyNumberFormat="1" applyFont="1" applyFill="1" applyBorder="1" applyAlignment="1">
      <alignment horizontal="left" vertical="center" wrapText="1"/>
    </xf>
    <xf numFmtId="3" fontId="20" fillId="9" borderId="44" xfId="0" applyNumberFormat="1" applyFont="1" applyFill="1" applyBorder="1" applyAlignment="1">
      <alignment horizontal="center" vertical="center" wrapText="1"/>
    </xf>
    <xf numFmtId="3" fontId="20" fillId="9" borderId="34" xfId="0" applyNumberFormat="1" applyFont="1" applyFill="1" applyBorder="1" applyAlignment="1">
      <alignment horizontal="center" vertical="center" wrapText="1"/>
    </xf>
    <xf numFmtId="3" fontId="21" fillId="9" borderId="34" xfId="0" applyNumberFormat="1" applyFont="1" applyFill="1" applyBorder="1" applyAlignment="1">
      <alignment horizontal="center" vertical="center" wrapText="1"/>
    </xf>
    <xf numFmtId="3" fontId="20" fillId="9" borderId="13" xfId="0" applyNumberFormat="1" applyFont="1" applyFill="1" applyBorder="1" applyAlignment="1">
      <alignment horizontal="center" vertical="center" wrapText="1"/>
    </xf>
    <xf numFmtId="3" fontId="16" fillId="9" borderId="16" xfId="0" applyNumberFormat="1" applyFont="1" applyFill="1" applyBorder="1" applyAlignment="1">
      <alignment horizontal="center" vertical="center"/>
    </xf>
    <xf numFmtId="3" fontId="19" fillId="9" borderId="34" xfId="0" applyNumberFormat="1" applyFont="1" applyFill="1" applyBorder="1" applyAlignment="1">
      <alignment horizontal="center" vertical="center" wrapText="1"/>
    </xf>
    <xf numFmtId="3" fontId="19" fillId="9" borderId="44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left" vertical="center" wrapText="1"/>
    </xf>
    <xf numFmtId="3" fontId="26" fillId="0" borderId="31" xfId="0" applyNumberFormat="1" applyFont="1" applyBorder="1"/>
    <xf numFmtId="0" fontId="32" fillId="0" borderId="0" xfId="11" applyFont="1"/>
    <xf numFmtId="0" fontId="33" fillId="0" borderId="0" xfId="11" applyFont="1"/>
    <xf numFmtId="0" fontId="31" fillId="0" borderId="0" xfId="11"/>
    <xf numFmtId="0" fontId="34" fillId="10" borderId="0" xfId="11" applyFont="1" applyFill="1"/>
    <xf numFmtId="0" fontId="35" fillId="0" borderId="0" xfId="12"/>
    <xf numFmtId="0" fontId="36" fillId="0" borderId="0" xfId="11" applyFont="1"/>
    <xf numFmtId="0" fontId="0" fillId="4" borderId="5" xfId="13" applyFont="1"/>
    <xf numFmtId="0" fontId="37" fillId="0" borderId="2" xfId="14"/>
    <xf numFmtId="0" fontId="38" fillId="0" borderId="2" xfId="14" applyFont="1"/>
    <xf numFmtId="164" fontId="39" fillId="11" borderId="0" xfId="11" applyNumberFormat="1" applyFont="1" applyFill="1"/>
    <xf numFmtId="0" fontId="8" fillId="12" borderId="3" xfId="15"/>
    <xf numFmtId="0" fontId="40" fillId="0" borderId="0" xfId="11" applyFont="1"/>
    <xf numFmtId="0" fontId="40" fillId="5" borderId="0" xfId="9" applyFont="1"/>
    <xf numFmtId="1" fontId="7" fillId="12" borderId="4" xfId="16" applyNumberFormat="1"/>
    <xf numFmtId="49" fontId="41" fillId="0" borderId="41" xfId="11" applyNumberFormat="1" applyFont="1" applyBorder="1" applyAlignment="1">
      <alignment horizontal="center" vertical="center" wrapText="1"/>
    </xf>
    <xf numFmtId="49" fontId="41" fillId="0" borderId="40" xfId="11" applyNumberFormat="1" applyFont="1" applyBorder="1" applyAlignment="1">
      <alignment horizontal="center" vertical="center" wrapText="1"/>
    </xf>
    <xf numFmtId="49" fontId="41" fillId="0" borderId="49" xfId="11" applyNumberFormat="1" applyFont="1" applyBorder="1" applyAlignment="1">
      <alignment horizontal="center" vertical="center" wrapText="1"/>
    </xf>
    <xf numFmtId="0" fontId="42" fillId="0" borderId="37" xfId="11" applyFont="1" applyBorder="1" applyAlignment="1">
      <alignment horizontal="center" vertical="center"/>
    </xf>
    <xf numFmtId="0" fontId="41" fillId="0" borderId="35" xfId="11" applyFont="1" applyBorder="1" applyAlignment="1">
      <alignment horizontal="center" vertical="center" wrapText="1"/>
    </xf>
    <xf numFmtId="0" fontId="41" fillId="0" borderId="38" xfId="11" applyFont="1" applyBorder="1" applyAlignment="1">
      <alignment horizontal="center" vertical="center" wrapText="1"/>
    </xf>
    <xf numFmtId="0" fontId="42" fillId="0" borderId="37" xfId="11" applyFont="1" applyBorder="1" applyAlignment="1">
      <alignment horizontal="center" vertical="center" wrapText="1"/>
    </xf>
    <xf numFmtId="0" fontId="41" fillId="0" borderId="12" xfId="11" applyFont="1" applyBorder="1" applyAlignment="1">
      <alignment horizontal="center" vertical="center" wrapText="1"/>
    </xf>
    <xf numFmtId="0" fontId="41" fillId="0" borderId="39" xfId="11" applyFont="1" applyBorder="1" applyAlignment="1">
      <alignment horizontal="center" vertical="center"/>
    </xf>
    <xf numFmtId="0" fontId="41" fillId="0" borderId="41" xfId="11" applyFont="1" applyBorder="1" applyAlignment="1">
      <alignment horizontal="center" vertical="center"/>
    </xf>
    <xf numFmtId="0" fontId="41" fillId="0" borderId="12" xfId="11" applyFont="1" applyBorder="1" applyAlignment="1">
      <alignment horizontal="center" vertical="center"/>
    </xf>
    <xf numFmtId="0" fontId="41" fillId="0" borderId="15" xfId="11" applyFont="1" applyBorder="1" applyAlignment="1">
      <alignment horizontal="center" vertical="center"/>
    </xf>
    <xf numFmtId="0" fontId="41" fillId="0" borderId="11" xfId="11" applyFont="1" applyBorder="1" applyAlignment="1">
      <alignment horizontal="center" vertical="center"/>
    </xf>
    <xf numFmtId="49" fontId="41" fillId="0" borderId="18" xfId="11" applyNumberFormat="1" applyFont="1" applyBorder="1" applyAlignment="1">
      <alignment horizontal="center" vertical="center"/>
    </xf>
    <xf numFmtId="0" fontId="41" fillId="0" borderId="49" xfId="11" applyFont="1" applyBorder="1" applyAlignment="1">
      <alignment horizontal="center" vertical="center"/>
    </xf>
    <xf numFmtId="0" fontId="40" fillId="0" borderId="55" xfId="11" applyFont="1" applyBorder="1"/>
    <xf numFmtId="0" fontId="31" fillId="0" borderId="50" xfId="11" applyBorder="1"/>
    <xf numFmtId="0" fontId="31" fillId="0" borderId="54" xfId="11" applyBorder="1"/>
    <xf numFmtId="0" fontId="33" fillId="0" borderId="45" xfId="11" applyFont="1" applyBorder="1"/>
    <xf numFmtId="0" fontId="31" fillId="0" borderId="48" xfId="11" applyBorder="1"/>
    <xf numFmtId="0" fontId="31" fillId="0" borderId="53" xfId="11" applyBorder="1"/>
    <xf numFmtId="0" fontId="33" fillId="0" borderId="56" xfId="11" applyFont="1" applyBorder="1"/>
    <xf numFmtId="0" fontId="31" fillId="0" borderId="56" xfId="11" applyBorder="1"/>
    <xf numFmtId="3" fontId="40" fillId="0" borderId="29" xfId="11" applyNumberFormat="1" applyFont="1" applyBorder="1"/>
    <xf numFmtId="3" fontId="31" fillId="0" borderId="28" xfId="11" applyNumberFormat="1" applyBorder="1"/>
    <xf numFmtId="3" fontId="31" fillId="0" borderId="54" xfId="11" applyNumberFormat="1" applyBorder="1"/>
    <xf numFmtId="3" fontId="33" fillId="0" borderId="45" xfId="11" applyNumberFormat="1" applyFont="1" applyBorder="1"/>
    <xf numFmtId="3" fontId="31" fillId="0" borderId="31" xfId="11" applyNumberFormat="1" applyBorder="1"/>
    <xf numFmtId="3" fontId="31" fillId="0" borderId="45" xfId="11" applyNumberFormat="1" applyBorder="1"/>
    <xf numFmtId="0" fontId="35" fillId="0" borderId="0" xfId="12" applyAlignment="1">
      <alignment wrapText="1"/>
    </xf>
    <xf numFmtId="3" fontId="31" fillId="10" borderId="54" xfId="11" applyNumberFormat="1" applyFill="1" applyBorder="1"/>
    <xf numFmtId="0" fontId="43" fillId="0" borderId="0" xfId="12" applyFont="1"/>
    <xf numFmtId="164" fontId="8" fillId="12" borderId="3" xfId="15" applyNumberFormat="1"/>
    <xf numFmtId="165" fontId="44" fillId="10" borderId="57" xfId="17" applyNumberFormat="1" applyFont="1" applyFill="1" applyBorder="1"/>
    <xf numFmtId="3" fontId="40" fillId="0" borderId="49" xfId="11" applyNumberFormat="1" applyFont="1" applyBorder="1"/>
    <xf numFmtId="3" fontId="31" fillId="0" borderId="49" xfId="11" applyNumberFormat="1" applyBorder="1"/>
    <xf numFmtId="3" fontId="33" fillId="0" borderId="49" xfId="11" applyNumberFormat="1" applyFont="1" applyBorder="1"/>
    <xf numFmtId="3" fontId="31" fillId="0" borderId="16" xfId="11" applyNumberFormat="1" applyBorder="1"/>
    <xf numFmtId="3" fontId="31" fillId="0" borderId="24" xfId="11" applyNumberFormat="1" applyBorder="1"/>
    <xf numFmtId="3" fontId="31" fillId="0" borderId="12" xfId="11" applyNumberFormat="1" applyBorder="1"/>
    <xf numFmtId="0" fontId="35" fillId="10" borderId="0" xfId="12" applyFill="1"/>
    <xf numFmtId="165" fontId="31" fillId="0" borderId="0" xfId="11" applyNumberFormat="1"/>
    <xf numFmtId="0" fontId="34" fillId="0" borderId="0" xfId="11" applyFont="1"/>
    <xf numFmtId="0" fontId="31" fillId="10" borderId="0" xfId="11" applyFill="1"/>
    <xf numFmtId="49" fontId="41" fillId="13" borderId="41" xfId="11" applyNumberFormat="1" applyFont="1" applyFill="1" applyBorder="1" applyAlignment="1">
      <alignment horizontal="center" vertical="center" wrapText="1"/>
    </xf>
    <xf numFmtId="49" fontId="41" fillId="13" borderId="40" xfId="11" applyNumberFormat="1" applyFont="1" applyFill="1" applyBorder="1" applyAlignment="1">
      <alignment horizontal="center" vertical="center" wrapText="1"/>
    </xf>
    <xf numFmtId="49" fontId="41" fillId="13" borderId="49" xfId="11" applyNumberFormat="1" applyFont="1" applyFill="1" applyBorder="1" applyAlignment="1">
      <alignment horizontal="center" vertical="center" wrapText="1"/>
    </xf>
    <xf numFmtId="0" fontId="40" fillId="13" borderId="55" xfId="11" applyFont="1" applyFill="1" applyBorder="1"/>
    <xf numFmtId="0" fontId="31" fillId="13" borderId="50" xfId="11" applyFill="1" applyBorder="1"/>
    <xf numFmtId="0" fontId="31" fillId="13" borderId="54" xfId="11" applyFill="1" applyBorder="1"/>
    <xf numFmtId="3" fontId="40" fillId="13" borderId="29" xfId="11" applyNumberFormat="1" applyFont="1" applyFill="1" applyBorder="1"/>
    <xf numFmtId="3" fontId="31" fillId="13" borderId="28" xfId="11" applyNumberFormat="1" applyFill="1" applyBorder="1"/>
    <xf numFmtId="3" fontId="31" fillId="13" borderId="54" xfId="11" applyNumberFormat="1" applyFill="1" applyBorder="1"/>
    <xf numFmtId="3" fontId="40" fillId="13" borderId="49" xfId="11" applyNumberFormat="1" applyFont="1" applyFill="1" applyBorder="1"/>
    <xf numFmtId="3" fontId="31" fillId="13" borderId="49" xfId="11" applyNumberFormat="1" applyFill="1" applyBorder="1"/>
    <xf numFmtId="3" fontId="31" fillId="0" borderId="0" xfId="11" applyNumberFormat="1"/>
    <xf numFmtId="0" fontId="45" fillId="0" borderId="0" xfId="11" applyFont="1"/>
    <xf numFmtId="0" fontId="45" fillId="10" borderId="0" xfId="11" applyFont="1" applyFill="1" applyAlignment="1">
      <alignment vertical="center"/>
    </xf>
    <xf numFmtId="0" fontId="45" fillId="0" borderId="0" xfId="11" applyFont="1" applyAlignment="1">
      <alignment vertical="center"/>
    </xf>
    <xf numFmtId="0" fontId="6" fillId="10" borderId="3" xfId="4" applyFill="1"/>
    <xf numFmtId="0" fontId="8" fillId="10" borderId="3" xfId="15" applyFill="1"/>
    <xf numFmtId="1" fontId="6" fillId="10" borderId="3" xfId="4" applyNumberFormat="1" applyFill="1"/>
    <xf numFmtId="49" fontId="21" fillId="0" borderId="30" xfId="0" applyNumberFormat="1" applyFont="1" applyBorder="1" applyAlignment="1">
      <alignment horizontal="left" vertical="center" wrapText="1"/>
    </xf>
    <xf numFmtId="0" fontId="20" fillId="0" borderId="13" xfId="0" applyFont="1" applyBorder="1" applyAlignment="1">
      <alignment horizontal="center"/>
    </xf>
    <xf numFmtId="0" fontId="20" fillId="0" borderId="36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16" fillId="0" borderId="43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49" fontId="16" fillId="0" borderId="43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46" xfId="0" applyNumberFormat="1" applyFont="1" applyBorder="1" applyAlignment="1">
      <alignment horizontal="left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16" fillId="0" borderId="31" xfId="0" applyNumberFormat="1" applyFont="1" applyBorder="1" applyAlignment="1">
      <alignment horizontal="center" vertical="center" wrapText="1"/>
    </xf>
    <xf numFmtId="49" fontId="16" fillId="0" borderId="47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49" fontId="16" fillId="0" borderId="15" xfId="0" applyNumberFormat="1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49" fontId="16" fillId="9" borderId="16" xfId="0" applyNumberFormat="1" applyFont="1" applyFill="1" applyBorder="1" applyAlignment="1">
      <alignment horizontal="center" vertical="center" wrapText="1"/>
    </xf>
    <xf numFmtId="49" fontId="16" fillId="9" borderId="17" xfId="0" applyNumberFormat="1" applyFont="1" applyFill="1" applyBorder="1" applyAlignment="1">
      <alignment horizontal="center" vertical="center" wrapText="1"/>
    </xf>
    <xf numFmtId="49" fontId="16" fillId="9" borderId="15" xfId="0" applyNumberFormat="1" applyFont="1" applyFill="1" applyBorder="1" applyAlignment="1">
      <alignment horizontal="center" vertical="center" wrapText="1"/>
    </xf>
    <xf numFmtId="0" fontId="16" fillId="0" borderId="30" xfId="0" applyFont="1" applyBorder="1" applyAlignment="1">
      <alignment horizontal="center"/>
    </xf>
    <xf numFmtId="0" fontId="16" fillId="0" borderId="42" xfId="0" applyFont="1" applyBorder="1" applyAlignment="1">
      <alignment horizontal="center"/>
    </xf>
    <xf numFmtId="49" fontId="21" fillId="0" borderId="13" xfId="0" applyNumberFormat="1" applyFont="1" applyBorder="1" applyAlignment="1">
      <alignment horizontal="left" vertical="center" wrapText="1"/>
    </xf>
    <xf numFmtId="49" fontId="21" fillId="0" borderId="36" xfId="0" applyNumberFormat="1" applyFont="1" applyBorder="1" applyAlignment="1">
      <alignment horizontal="left" vertical="center" wrapText="1"/>
    </xf>
    <xf numFmtId="0" fontId="16" fillId="7" borderId="16" xfId="0" applyFont="1" applyFill="1" applyBorder="1" applyAlignment="1">
      <alignment horizontal="center" vertical="center"/>
    </xf>
    <xf numFmtId="0" fontId="16" fillId="7" borderId="17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left" vertical="center" wrapText="1"/>
    </xf>
    <xf numFmtId="49" fontId="16" fillId="0" borderId="31" xfId="0" applyNumberFormat="1" applyFont="1" applyBorder="1" applyAlignment="1">
      <alignment horizontal="left" vertical="center" wrapText="1"/>
    </xf>
    <xf numFmtId="49" fontId="16" fillId="0" borderId="27" xfId="0" applyNumberFormat="1" applyFont="1" applyBorder="1" applyAlignment="1">
      <alignment horizontal="left" vertical="center" wrapText="1"/>
    </xf>
    <xf numFmtId="49" fontId="16" fillId="0" borderId="27" xfId="0" applyNumberFormat="1" applyFont="1" applyBorder="1" applyAlignment="1">
      <alignment horizontal="center" vertical="center" wrapText="1"/>
    </xf>
    <xf numFmtId="49" fontId="41" fillId="0" borderId="16" xfId="11" applyNumberFormat="1" applyFont="1" applyBorder="1" applyAlignment="1">
      <alignment horizontal="center" vertical="center" wrapText="1"/>
    </xf>
    <xf numFmtId="49" fontId="41" fillId="0" borderId="17" xfId="11" applyNumberFormat="1" applyFont="1" applyBorder="1" applyAlignment="1">
      <alignment horizontal="center" vertical="center" wrapText="1"/>
    </xf>
    <xf numFmtId="49" fontId="41" fillId="0" borderId="15" xfId="11" applyNumberFormat="1" applyFont="1" applyBorder="1" applyAlignment="1">
      <alignment horizontal="center" vertical="center" wrapText="1"/>
    </xf>
    <xf numFmtId="0" fontId="41" fillId="0" borderId="16" xfId="11" applyFont="1" applyBorder="1" applyAlignment="1">
      <alignment horizontal="center"/>
    </xf>
    <xf numFmtId="0" fontId="41" fillId="0" borderId="17" xfId="11" applyFont="1" applyBorder="1" applyAlignment="1">
      <alignment horizontal="center"/>
    </xf>
    <xf numFmtId="0" fontId="41" fillId="0" borderId="15" xfId="11" applyFont="1" applyBorder="1" applyAlignment="1">
      <alignment horizontal="center"/>
    </xf>
    <xf numFmtId="49" fontId="41" fillId="13" borderId="16" xfId="11" applyNumberFormat="1" applyFont="1" applyFill="1" applyBorder="1" applyAlignment="1">
      <alignment horizontal="center" vertical="center" wrapText="1"/>
    </xf>
    <xf numFmtId="49" fontId="41" fillId="13" borderId="17" xfId="11" applyNumberFormat="1" applyFont="1" applyFill="1" applyBorder="1" applyAlignment="1">
      <alignment horizontal="center" vertical="center" wrapText="1"/>
    </xf>
    <xf numFmtId="49" fontId="41" fillId="13" borderId="15" xfId="11" applyNumberFormat="1" applyFont="1" applyFill="1" applyBorder="1" applyAlignment="1">
      <alignment horizontal="center" vertical="center" wrapText="1"/>
    </xf>
  </cellXfs>
  <cellStyles count="18">
    <cellStyle name="20% - Accent1" xfId="9" builtinId="30"/>
    <cellStyle name="Calculation" xfId="6" builtinId="22"/>
    <cellStyle name="Calculation 2" xfId="15"/>
    <cellStyle name="Comma" xfId="10" builtinId="3"/>
    <cellStyle name="Comma 2" xfId="17"/>
    <cellStyle name="Explanatory Text" xfId="8" builtinId="53"/>
    <cellStyle name="Heading 1" xfId="1" builtinId="16"/>
    <cellStyle name="Heading 2" xfId="2" builtinId="17"/>
    <cellStyle name="Heading 2 2" xfId="14"/>
    <cellStyle name="Heading 4" xfId="3" builtinId="19"/>
    <cellStyle name="Heading 4 2" xfId="12"/>
    <cellStyle name="Input" xfId="4" builtinId="20"/>
    <cellStyle name="Normal" xfId="0" builtinId="0"/>
    <cellStyle name="Normal 2" xfId="11"/>
    <cellStyle name="Note" xfId="7" builtinId="10"/>
    <cellStyle name="Note 2" xfId="13"/>
    <cellStyle name="Output" xfId="5" builtinId="21"/>
    <cellStyle name="Output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ReDO_2019/Programs/AdvocacyActions/Projects/2021/Institutional/Chisinau_ChildrenRightsActionPlan/Implementare/Costificare/CostificarePA_2020-25%20v4%20AM%2009.07.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ReDO_2019/Programs/AdvocacyActions/Projects/2021/Individual/GIZ_Roma/Roma/Impementare/CostPlanActiuniRoma_2021-25%20v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%20de%20actiune%20la%20strategie/CostificarePA_2020-25%20v4%20AM%2009.07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"/>
      <sheetName val="PIP"/>
      <sheetName val="Buget"/>
      <sheetName val="O1_buget"/>
      <sheetName val="1.1.1.1"/>
      <sheetName val="1.1.1.2"/>
      <sheetName val="1.1.1.3"/>
      <sheetName val="1.1.1.4"/>
      <sheetName val="1.1.1.5"/>
      <sheetName val="1.1.2.1"/>
      <sheetName val="1.1.2.2"/>
      <sheetName val="1.1.2.3"/>
      <sheetName val="1.1.3.1"/>
      <sheetName val="1.1.3.2"/>
      <sheetName val="1.1.3.3"/>
      <sheetName val="1.1.3.4"/>
      <sheetName val="1.1.4.1"/>
      <sheetName val="1.1.4.2"/>
      <sheetName val="1.1.4.3"/>
      <sheetName val="1.1.4.4"/>
      <sheetName val="1.2.1.1"/>
      <sheetName val="1.2.1.2"/>
      <sheetName val="1.2.1.3"/>
      <sheetName val="1.2.1.4"/>
      <sheetName val="1.2.1.5"/>
      <sheetName val="1.2.1.6"/>
      <sheetName val="1.2.2.1"/>
      <sheetName val="1.2.2.2"/>
      <sheetName val="1.2.2.3"/>
      <sheetName val="1.2.2.4"/>
      <sheetName val="1.2.2.5"/>
      <sheetName val="1.2.3.1"/>
      <sheetName val="1.2.3.2"/>
      <sheetName val="1.2.3.3"/>
      <sheetName val="1.2.3.4"/>
      <sheetName val="1.2.4.1"/>
      <sheetName val="1.2.4.2"/>
      <sheetName val="1.2.4.3"/>
      <sheetName val="1.2.4.4"/>
      <sheetName val="1.2.4.5"/>
      <sheetName val="1.2.4.6"/>
      <sheetName val="1.2.4.7"/>
      <sheetName val="1.2.4.8"/>
      <sheetName val="1.2.4.9"/>
      <sheetName val="1.2.4.10"/>
      <sheetName val="2.1.1.1"/>
      <sheetName val="2.1.1.2"/>
      <sheetName val="2.1.1.3"/>
      <sheetName val="2.1.1.4"/>
      <sheetName val="2.1.1.5"/>
      <sheetName val="2.1.1.6"/>
      <sheetName val="2.1.2.1"/>
      <sheetName val="2.1.2.2"/>
      <sheetName val="2.1.2.3"/>
      <sheetName val="2.1.2.4"/>
      <sheetName val="2.1.2.5"/>
      <sheetName val="2.1.2.6"/>
      <sheetName val="2.1.2.7"/>
      <sheetName val="2.1.2.8"/>
      <sheetName val="2.1.3.1"/>
      <sheetName val="3.1.1.1"/>
      <sheetName val="3.1.1.2"/>
      <sheetName val="3.1.1.3"/>
      <sheetName val="3.1.1.4"/>
      <sheetName val="3.1.2.1"/>
      <sheetName val="3.1.2.2"/>
      <sheetName val="3.1.2.3"/>
      <sheetName val="3.2.1.1"/>
      <sheetName val="3.2.1.2"/>
      <sheetName val="3.2.1.3"/>
      <sheetName val="3.2.1.4"/>
      <sheetName val="3.2.2.1"/>
      <sheetName val="3.2.2.2"/>
      <sheetName val="3.3.1.1"/>
      <sheetName val="3.3.1.2"/>
      <sheetName val="3.3.1.3"/>
      <sheetName val="4.1.1.1"/>
      <sheetName val="4.1.1.2"/>
      <sheetName val="4.1.1.3"/>
      <sheetName val="4.1.2.1"/>
      <sheetName val="4.2.1.1"/>
      <sheetName val="4.2.1.2"/>
      <sheetName val="4.2.1.3"/>
      <sheetName val="4.2.2.1"/>
      <sheetName val="4.2.2.2"/>
      <sheetName val="4.3.1.1"/>
      <sheetName val="4.3.1.2"/>
      <sheetName val="4.3.1.3"/>
      <sheetName val="4.3.1.4"/>
      <sheetName val="4.3.1.5"/>
      <sheetName val="5.1.1.1"/>
      <sheetName val="5.1.1.2"/>
      <sheetName val="5.1.1.3"/>
      <sheetName val="5.2.1.1"/>
      <sheetName val="5.2.1.2"/>
      <sheetName val="5.2.1.3"/>
      <sheetName val="6.1.1.1"/>
      <sheetName val="6.1.1.2"/>
      <sheetName val="6.1.1.3"/>
      <sheetName val="6.1.2.1"/>
      <sheetName val="6.1.2.2"/>
      <sheetName val="6.2.1.1"/>
      <sheetName val="6.2.1.2"/>
      <sheetName val="6.2.1.3"/>
      <sheetName val="6.2.2.1"/>
      <sheetName val="6.2.2.2"/>
      <sheetName val="6.3.1.1"/>
      <sheetName val="6.3.1.2"/>
      <sheetName val="7.1.1.1"/>
      <sheetName val="7.1.1.2"/>
      <sheetName val="7.1.1.3"/>
      <sheetName val="7.1.2.1"/>
      <sheetName val="7.1.2.2"/>
      <sheetName val="7.2.1.1"/>
      <sheetName val="7.2.2.1"/>
      <sheetName val="7.2.2.2"/>
      <sheetName val="7.2.2.3"/>
      <sheetName val="7.3.1.1"/>
      <sheetName val="7.3.1.2"/>
    </sheetNames>
    <sheetDataSet>
      <sheetData sheetId="0">
        <row r="2">
          <cell r="B2" t="str">
            <v>Curs schimb MDL/EUR (şfîrşit an 2020)</v>
          </cell>
          <cell r="C2">
            <v>21.5</v>
          </cell>
        </row>
        <row r="3">
          <cell r="B3" t="str">
            <v>Curs schimb MDL/USD (şfîrşit an 20205)</v>
          </cell>
          <cell r="C3">
            <v>20</v>
          </cell>
        </row>
        <row r="6">
          <cell r="C6">
            <v>400</v>
          </cell>
        </row>
        <row r="7">
          <cell r="C7">
            <v>1500</v>
          </cell>
        </row>
        <row r="8">
          <cell r="C8">
            <v>100</v>
          </cell>
        </row>
        <row r="9">
          <cell r="C9">
            <v>50</v>
          </cell>
        </row>
        <row r="10">
          <cell r="C10">
            <v>300</v>
          </cell>
        </row>
        <row r="11">
          <cell r="C11">
            <v>150</v>
          </cell>
        </row>
        <row r="12">
          <cell r="C12">
            <v>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"/>
      <sheetName val="PIP"/>
      <sheetName val="Buget"/>
      <sheetName val="1.1.1.1"/>
      <sheetName val="1.1.1.2"/>
      <sheetName val="1.1.1.3"/>
      <sheetName val="1.1.1.4"/>
      <sheetName val="1.1.2.1"/>
      <sheetName val="1.1.2.2"/>
      <sheetName val="1.1.2.3"/>
      <sheetName val="1.1.3.1"/>
      <sheetName val="1.1.3.2"/>
      <sheetName val="1.1.3.3"/>
      <sheetName val="1.1.4.1"/>
      <sheetName val="1.1.4.2"/>
      <sheetName val="1.1.5.1"/>
      <sheetName val="1.1.5.2"/>
      <sheetName val="1.2.1.1"/>
      <sheetName val="1.2.1.2"/>
      <sheetName val="1.2.1.3"/>
      <sheetName val="1.2.2.1"/>
      <sheetName val="1.2.2.2"/>
      <sheetName val="1.2.3.1"/>
      <sheetName val="1.2.3.2"/>
      <sheetName val="1.2.4.1"/>
      <sheetName val="1.2.4.2"/>
      <sheetName val="1.2.5.1"/>
      <sheetName val="1.2.5.2"/>
      <sheetName val="1.2.5.3"/>
      <sheetName val="1.2.6.1"/>
      <sheetName val="1.2.6.2"/>
      <sheetName val="1.3.1.1"/>
      <sheetName val="1.3.1.2"/>
      <sheetName val="1.3.2.1"/>
      <sheetName val="1.3.2.2"/>
      <sheetName val="1.3.3.1"/>
      <sheetName val="1.3.3.2"/>
      <sheetName val="1.3.4.1"/>
      <sheetName val="1.3.4.2"/>
      <sheetName val="1.3.5.1"/>
      <sheetName val="1.3.5.2"/>
      <sheetName val="2.1.1.1"/>
      <sheetName val="2.1.1.2"/>
      <sheetName val="2.1.1.3"/>
      <sheetName val="2.2.2.1"/>
      <sheetName val="2.2.2.2"/>
      <sheetName val="2.2.2.3"/>
      <sheetName val="2.2.2.4"/>
      <sheetName val="2.2.2.5"/>
      <sheetName val="3.1.1.1"/>
      <sheetName val="3.1.1.2"/>
      <sheetName val="3.1.1.3"/>
      <sheetName val="3.1.1.4"/>
      <sheetName val="3.1.2.1"/>
      <sheetName val="3.1.2.2"/>
      <sheetName val="3.1.2.3"/>
      <sheetName val="3.2.1.1"/>
      <sheetName val="3.2.1.2"/>
      <sheetName val="3.2.1.3"/>
      <sheetName val="3.2.1.4"/>
      <sheetName val="3.2.2.1"/>
      <sheetName val="3.2.2.2"/>
      <sheetName val="3.3.1.1"/>
      <sheetName val="3.3.1.2"/>
      <sheetName val="3.3.1.3"/>
      <sheetName val="4.1.1.1"/>
      <sheetName val="4.1.1.2"/>
      <sheetName val="4.1.1.3"/>
      <sheetName val="4.1.2.1"/>
      <sheetName val="4.2.1.1"/>
      <sheetName val="4.2.1.2"/>
      <sheetName val="4.2.1.3"/>
      <sheetName val="4.2.2.1"/>
      <sheetName val="4.2.2.2"/>
      <sheetName val="4.3.1.1"/>
      <sheetName val="4.3.1.2"/>
      <sheetName val="4.3.1.3"/>
      <sheetName val="4.3.1.4"/>
      <sheetName val="4.3.1.5"/>
      <sheetName val="5.1.1.1"/>
      <sheetName val="5.1.1.2"/>
      <sheetName val="5.1.1.3"/>
      <sheetName val="5.2.1.1"/>
      <sheetName val="5.2.1.2"/>
      <sheetName val="5.2.1.3"/>
      <sheetName val="6.1.1.1"/>
      <sheetName val="6.1.1.2"/>
      <sheetName val="6.1.1.3"/>
      <sheetName val="6.1.2.1"/>
      <sheetName val="6.1.2.2"/>
      <sheetName val="6.2.1.1"/>
      <sheetName val="6.2.1.2"/>
      <sheetName val="6.2.1.3"/>
      <sheetName val="6.2.2.1"/>
      <sheetName val="6.2.2.2"/>
      <sheetName val="6.3.1.1"/>
      <sheetName val="6.3.1.2"/>
      <sheetName val="7.1.1.1"/>
      <sheetName val="7.1.1.2"/>
      <sheetName val="7.1.1.3"/>
      <sheetName val="7.1.2.1"/>
      <sheetName val="7.1.2.2"/>
      <sheetName val="7.2.1.1"/>
      <sheetName val="7.2.2.1"/>
      <sheetName val="7.2.2.2"/>
      <sheetName val="7.2.2.3"/>
      <sheetName val="7.3.1.1"/>
      <sheetName val="7.3.1.2"/>
    </sheetNames>
    <sheetDataSet>
      <sheetData sheetId="0" refreshError="1">
        <row r="2">
          <cell r="B2" t="str">
            <v>Curs schimb MDL/EUR (şfîrşit an 2020)</v>
          </cell>
          <cell r="C2">
            <v>21.5</v>
          </cell>
        </row>
        <row r="3">
          <cell r="B3" t="str">
            <v>Curs schimb MDL/USD (şfîrşit an 20205)</v>
          </cell>
          <cell r="C3">
            <v>20</v>
          </cell>
        </row>
        <row r="6">
          <cell r="C6">
            <v>400</v>
          </cell>
        </row>
        <row r="7">
          <cell r="C7">
            <v>1500</v>
          </cell>
        </row>
        <row r="8">
          <cell r="C8">
            <v>100</v>
          </cell>
        </row>
        <row r="9">
          <cell r="C9">
            <v>50</v>
          </cell>
        </row>
        <row r="10">
          <cell r="C10">
            <v>300</v>
          </cell>
        </row>
        <row r="11">
          <cell r="C11">
            <v>150</v>
          </cell>
        </row>
        <row r="12">
          <cell r="C12">
            <v>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"/>
      <sheetName val="PIP"/>
      <sheetName val="Buget"/>
      <sheetName val="O1_buget"/>
      <sheetName val="1.1.1.1"/>
      <sheetName val="1.1.1.2"/>
      <sheetName val="1.1.1.3"/>
      <sheetName val="1.1.1.4"/>
      <sheetName val="1.1.1.5"/>
      <sheetName val="1.1.2.1"/>
      <sheetName val="1.1.2.2"/>
      <sheetName val="1.1.2.3"/>
      <sheetName val="1.1.3.1"/>
      <sheetName val="1.1.3.2"/>
      <sheetName val="1.1.3.3"/>
      <sheetName val="1.1.3.4"/>
      <sheetName val="1.1.4.1"/>
      <sheetName val="1.1.4.2"/>
      <sheetName val="1.1.4.3"/>
      <sheetName val="1.1.4.4"/>
      <sheetName val="1.2.1.1"/>
      <sheetName val="1.2.1.2"/>
      <sheetName val="1.2.1.3"/>
      <sheetName val="1.2.1.4"/>
      <sheetName val="1.2.1.5"/>
      <sheetName val="1.2.1.6"/>
      <sheetName val="1.2.2.1"/>
      <sheetName val="1.2.2.2"/>
      <sheetName val="1.2.2.3"/>
      <sheetName val="1.2.2.4"/>
      <sheetName val="1.2.2.5"/>
      <sheetName val="1.2.3.1"/>
      <sheetName val="1.2.3.2"/>
      <sheetName val="1.2.3.3"/>
      <sheetName val="1.2.3.4"/>
      <sheetName val="1.2.4.1"/>
      <sheetName val="1.2.4.2"/>
      <sheetName val="1.2.4.3"/>
      <sheetName val="1.2.4.4"/>
      <sheetName val="1.2.4.5"/>
      <sheetName val="1.2.4.6"/>
      <sheetName val="1.2.4.7"/>
      <sheetName val="1.2.4.8"/>
      <sheetName val="1.2.4.9"/>
      <sheetName val="1.2.4.10"/>
      <sheetName val="2.1.1.1"/>
      <sheetName val="2.1.1.2"/>
      <sheetName val="2.1.1.3"/>
      <sheetName val="2.1.1.4"/>
      <sheetName val="2.1.1.5"/>
      <sheetName val="2.1.1.6"/>
      <sheetName val="2.1.2.1"/>
      <sheetName val="2.1.2.2"/>
      <sheetName val="2.1.2.3"/>
      <sheetName val="2.1.2.4"/>
      <sheetName val="2.1.2.5"/>
      <sheetName val="2.1.2.6"/>
      <sheetName val="2.1.2.7"/>
      <sheetName val="2.1.2.8"/>
      <sheetName val="2.1.3.1"/>
      <sheetName val="3.1.1.1"/>
      <sheetName val="3.1.1.2"/>
      <sheetName val="3.1.1.3"/>
      <sheetName val="3.1.1.4"/>
      <sheetName val="3.1.2.1"/>
      <sheetName val="3.1.2.2"/>
      <sheetName val="3.1.2.3"/>
      <sheetName val="3.2.1.1"/>
      <sheetName val="3.2.1.2"/>
      <sheetName val="3.2.1.3"/>
      <sheetName val="3.2.1.4"/>
      <sheetName val="3.2.2.1"/>
      <sheetName val="3.2.2.2"/>
      <sheetName val="3.3.1.1"/>
      <sheetName val="3.3.1.2"/>
      <sheetName val="3.3.1.3"/>
      <sheetName val="4.1.1.1"/>
      <sheetName val="4.1.1.2"/>
      <sheetName val="4.1.1.3"/>
      <sheetName val="4.1.2.1"/>
      <sheetName val="4.2.1.1"/>
      <sheetName val="4.2.1.2"/>
      <sheetName val="4.2.1.3"/>
      <sheetName val="4.2.2.1"/>
      <sheetName val="4.2.2.2"/>
      <sheetName val="4.3.1.1"/>
      <sheetName val="4.3.1.2"/>
      <sheetName val="4.3.1.3"/>
      <sheetName val="4.3.1.4"/>
      <sheetName val="4.3.1.5"/>
      <sheetName val="5.1.1.1"/>
      <sheetName val="5.1.1.2"/>
      <sheetName val="5.1.1.3"/>
      <sheetName val="5.2.1.1"/>
      <sheetName val="5.2.1.2"/>
      <sheetName val="5.2.1.3"/>
      <sheetName val="6.1.1.1"/>
      <sheetName val="6.1.1.2"/>
      <sheetName val="6.1.1.3"/>
      <sheetName val="6.1.2.1"/>
      <sheetName val="6.1.2.2"/>
      <sheetName val="6.2.1.1"/>
      <sheetName val="6.2.1.2"/>
      <sheetName val="6.2.1.3"/>
      <sheetName val="6.2.2.1"/>
      <sheetName val="6.2.2.2"/>
      <sheetName val="6.3.1.1"/>
      <sheetName val="6.3.1.2"/>
      <sheetName val="7.1.1.1"/>
      <sheetName val="7.1.1.2"/>
      <sheetName val="7.1.1.3"/>
      <sheetName val="7.1.2.1"/>
      <sheetName val="7.1.2.2"/>
      <sheetName val="7.2.1.1"/>
      <sheetName val="7.2.2.1"/>
      <sheetName val="7.2.2.2"/>
      <sheetName val="7.2.2.3"/>
      <sheetName val="7.3.1.1"/>
      <sheetName val="7.3.1.2"/>
    </sheetNames>
    <sheetDataSet>
      <sheetData sheetId="0" refreshError="1">
        <row r="2">
          <cell r="B2" t="str">
            <v>Curs schimb MDL/EUR (şfîrşit an 2020)</v>
          </cell>
          <cell r="C2">
            <v>21.5</v>
          </cell>
        </row>
        <row r="3">
          <cell r="B3" t="str">
            <v>Curs schimb MDL/USD (şfîrşit an 20205)</v>
          </cell>
          <cell r="C3">
            <v>20</v>
          </cell>
        </row>
        <row r="6">
          <cell r="C6">
            <v>400</v>
          </cell>
        </row>
        <row r="7">
          <cell r="C7">
            <v>1500</v>
          </cell>
        </row>
        <row r="8">
          <cell r="C8">
            <v>100</v>
          </cell>
        </row>
        <row r="9">
          <cell r="C9">
            <v>50</v>
          </cell>
        </row>
        <row r="10">
          <cell r="C10">
            <v>300</v>
          </cell>
        </row>
        <row r="11">
          <cell r="C11">
            <v>150</v>
          </cell>
        </row>
        <row r="12">
          <cell r="C12">
            <v>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7"/>
  <sheetViews>
    <sheetView zoomScale="70" zoomScaleNormal="70" workbookViewId="0">
      <pane ySplit="4" topLeftCell="A26" activePane="bottomLeft" state="frozen"/>
      <selection pane="bottomLeft" activeCell="J57" sqref="J57"/>
    </sheetView>
  </sheetViews>
  <sheetFormatPr defaultRowHeight="15" x14ac:dyDescent="0.25"/>
  <cols>
    <col min="1" max="1" width="3.28515625" style="17" customWidth="1"/>
    <col min="2" max="2" width="4.85546875" style="17" customWidth="1"/>
    <col min="3" max="3" width="7.85546875" style="31" customWidth="1"/>
    <col min="4" max="4" width="67.7109375" style="28" customWidth="1"/>
    <col min="5" max="5" width="15.42578125" style="28" customWidth="1"/>
    <col min="6" max="7" width="13.42578125" style="28" customWidth="1"/>
    <col min="8" max="8" width="12.7109375" style="28" customWidth="1"/>
    <col min="9" max="9" width="13.42578125" style="17" customWidth="1"/>
    <col min="10" max="10" width="12.85546875" style="17" customWidth="1"/>
    <col min="11" max="11" width="6" style="17" customWidth="1"/>
    <col min="12" max="12" width="6.28515625" style="17" customWidth="1"/>
    <col min="13" max="13" width="6.42578125" style="17" customWidth="1"/>
    <col min="14" max="14" width="7.140625" style="17" customWidth="1"/>
    <col min="15" max="15" width="6.7109375" style="17" customWidth="1"/>
    <col min="16" max="16" width="7.28515625" style="17" customWidth="1"/>
    <col min="17" max="17" width="7.140625" style="17" customWidth="1"/>
    <col min="18" max="18" width="7.28515625" style="17" customWidth="1"/>
    <col min="19" max="19" width="6.85546875" style="17" customWidth="1"/>
    <col min="20" max="20" width="6.28515625" style="17" customWidth="1"/>
    <col min="21" max="21" width="6.85546875" style="17" customWidth="1"/>
    <col min="22" max="22" width="7.140625" style="17" customWidth="1"/>
    <col min="23" max="23" width="6.7109375" style="17" customWidth="1"/>
    <col min="24" max="24" width="5.85546875" style="17" customWidth="1"/>
    <col min="25" max="25" width="7.28515625" style="17" customWidth="1"/>
    <col min="26" max="27" width="6.42578125" style="17" customWidth="1"/>
    <col min="28" max="28" width="6.28515625" style="17" customWidth="1"/>
    <col min="29" max="29" width="6.42578125" style="17" customWidth="1"/>
    <col min="30" max="30" width="6.85546875" style="17" customWidth="1"/>
    <col min="31" max="16384" width="9.140625" style="17"/>
  </cols>
  <sheetData>
    <row r="1" spans="2:30" ht="15.75" thickBot="1" x14ac:dyDescent="0.3">
      <c r="E1" s="22"/>
      <c r="F1" s="22"/>
      <c r="G1" s="22"/>
      <c r="H1" s="22"/>
    </row>
    <row r="2" spans="2:30" ht="32.25" customHeight="1" thickBot="1" x14ac:dyDescent="0.3">
      <c r="B2" s="282" t="s">
        <v>37</v>
      </c>
      <c r="C2" s="285" t="s">
        <v>95</v>
      </c>
      <c r="D2" s="288" t="s">
        <v>38</v>
      </c>
      <c r="E2" s="291" t="s">
        <v>67</v>
      </c>
      <c r="F2" s="292"/>
      <c r="G2" s="292"/>
      <c r="H2" s="293"/>
      <c r="I2" s="114" t="s">
        <v>69</v>
      </c>
      <c r="J2" s="114" t="s">
        <v>70</v>
      </c>
      <c r="K2" s="115"/>
      <c r="L2" s="116"/>
      <c r="M2" s="116"/>
      <c r="N2" s="117"/>
      <c r="O2" s="115"/>
      <c r="P2" s="116"/>
      <c r="Q2" s="116"/>
      <c r="R2" s="117"/>
      <c r="S2" s="115"/>
      <c r="T2" s="116"/>
      <c r="U2" s="116"/>
      <c r="V2" s="117"/>
      <c r="W2" s="115"/>
      <c r="X2" s="116"/>
      <c r="Y2" s="116"/>
      <c r="Z2" s="117"/>
      <c r="AA2" s="115"/>
      <c r="AB2" s="116"/>
      <c r="AC2" s="116"/>
      <c r="AD2" s="117"/>
    </row>
    <row r="3" spans="2:30" ht="15.75" thickBot="1" x14ac:dyDescent="0.3">
      <c r="B3" s="283"/>
      <c r="C3" s="286"/>
      <c r="D3" s="289"/>
      <c r="E3" s="294" t="s">
        <v>68</v>
      </c>
      <c r="F3" s="295"/>
      <c r="G3" s="295"/>
      <c r="H3" s="296"/>
      <c r="I3" s="118"/>
      <c r="J3" s="118"/>
      <c r="K3" s="279">
        <v>2021</v>
      </c>
      <c r="L3" s="280"/>
      <c r="M3" s="280"/>
      <c r="N3" s="281"/>
      <c r="O3" s="279">
        <v>2022</v>
      </c>
      <c r="P3" s="280"/>
      <c r="Q3" s="280"/>
      <c r="R3" s="281"/>
      <c r="S3" s="279">
        <v>2023</v>
      </c>
      <c r="T3" s="280"/>
      <c r="U3" s="280"/>
      <c r="V3" s="281"/>
      <c r="W3" s="279">
        <v>2024</v>
      </c>
      <c r="X3" s="280"/>
      <c r="Y3" s="280"/>
      <c r="Z3" s="281"/>
      <c r="AA3" s="279">
        <v>2025</v>
      </c>
      <c r="AB3" s="280"/>
      <c r="AC3" s="280"/>
      <c r="AD3" s="281"/>
    </row>
    <row r="4" spans="2:30" ht="27" customHeight="1" thickBot="1" x14ac:dyDescent="0.3">
      <c r="B4" s="284"/>
      <c r="C4" s="287"/>
      <c r="D4" s="290"/>
      <c r="E4" s="109" t="s">
        <v>39</v>
      </c>
      <c r="F4" s="110" t="s">
        <v>102</v>
      </c>
      <c r="G4" s="110" t="s">
        <v>66</v>
      </c>
      <c r="H4" s="111" t="s">
        <v>65</v>
      </c>
      <c r="I4" s="117"/>
      <c r="J4" s="117"/>
      <c r="K4" s="119" t="s">
        <v>71</v>
      </c>
      <c r="L4" s="120" t="s">
        <v>72</v>
      </c>
      <c r="M4" s="120" t="s">
        <v>73</v>
      </c>
      <c r="N4" s="121" t="s">
        <v>41</v>
      </c>
      <c r="O4" s="119" t="s">
        <v>71</v>
      </c>
      <c r="P4" s="120" t="s">
        <v>72</v>
      </c>
      <c r="Q4" s="120" t="s">
        <v>73</v>
      </c>
      <c r="R4" s="121" t="s">
        <v>41</v>
      </c>
      <c r="S4" s="119" t="s">
        <v>71</v>
      </c>
      <c r="T4" s="120" t="s">
        <v>72</v>
      </c>
      <c r="U4" s="120" t="s">
        <v>73</v>
      </c>
      <c r="V4" s="121" t="s">
        <v>41</v>
      </c>
      <c r="W4" s="119" t="s">
        <v>71</v>
      </c>
      <c r="X4" s="120" t="s">
        <v>72</v>
      </c>
      <c r="Y4" s="120" t="s">
        <v>73</v>
      </c>
      <c r="Z4" s="121" t="s">
        <v>41</v>
      </c>
      <c r="AA4" s="119" t="s">
        <v>71</v>
      </c>
      <c r="AB4" s="120" t="s">
        <v>72</v>
      </c>
      <c r="AC4" s="120" t="s">
        <v>73</v>
      </c>
      <c r="AD4" s="121" t="s">
        <v>41</v>
      </c>
    </row>
    <row r="5" spans="2:30" ht="15.75" thickBot="1" x14ac:dyDescent="0.3">
      <c r="B5" s="50"/>
      <c r="C5" s="122" t="s">
        <v>89</v>
      </c>
      <c r="D5" s="123"/>
      <c r="E5" s="124"/>
      <c r="F5" s="124"/>
      <c r="G5" s="124"/>
      <c r="H5" s="124"/>
      <c r="I5" s="125"/>
      <c r="J5" s="118"/>
      <c r="K5" s="126"/>
      <c r="L5" s="127"/>
      <c r="M5" s="127"/>
      <c r="N5" s="118"/>
      <c r="O5" s="126"/>
      <c r="P5" s="127"/>
      <c r="Q5" s="127"/>
      <c r="R5" s="118"/>
      <c r="S5" s="126"/>
      <c r="T5" s="127"/>
      <c r="U5" s="127"/>
      <c r="V5" s="118"/>
      <c r="W5" s="126"/>
      <c r="X5" s="127"/>
      <c r="Y5" s="127"/>
      <c r="Z5" s="118"/>
      <c r="AA5" s="126"/>
      <c r="AB5" s="127"/>
      <c r="AC5" s="127"/>
      <c r="AD5" s="118"/>
    </row>
    <row r="6" spans="2:30" s="22" customFormat="1" ht="27" customHeight="1" x14ac:dyDescent="0.25">
      <c r="B6" s="108"/>
      <c r="C6" s="278" t="s">
        <v>90</v>
      </c>
      <c r="D6" s="278"/>
      <c r="E6" s="106">
        <f>E7+E12+E16+E23</f>
        <v>3663013.5</v>
      </c>
      <c r="F6" s="106">
        <f t="shared" ref="F6:H6" si="0">F7+F12+F16+F23</f>
        <v>1175796</v>
      </c>
      <c r="G6" s="106">
        <f t="shared" si="0"/>
        <v>0</v>
      </c>
      <c r="H6" s="106">
        <f t="shared" si="0"/>
        <v>2672217.5</v>
      </c>
      <c r="I6" s="125"/>
      <c r="J6" s="118"/>
      <c r="K6" s="126"/>
      <c r="L6" s="127"/>
      <c r="M6" s="127"/>
      <c r="N6" s="118"/>
      <c r="O6" s="126"/>
      <c r="P6" s="127"/>
      <c r="Q6" s="127"/>
      <c r="R6" s="118"/>
      <c r="S6" s="126"/>
      <c r="T6" s="127"/>
      <c r="U6" s="127"/>
      <c r="V6" s="118"/>
      <c r="W6" s="126"/>
      <c r="X6" s="127"/>
      <c r="Y6" s="127"/>
      <c r="Z6" s="118"/>
      <c r="AA6" s="126"/>
      <c r="AB6" s="127"/>
      <c r="AC6" s="127"/>
      <c r="AD6" s="118"/>
    </row>
    <row r="7" spans="2:30" s="22" customFormat="1" ht="20.25" customHeight="1" x14ac:dyDescent="0.25">
      <c r="B7" s="108"/>
      <c r="C7" s="128" t="s">
        <v>100</v>
      </c>
      <c r="D7" s="112"/>
      <c r="E7" s="200">
        <f>SUM(E8:E11)</f>
        <v>1357226</v>
      </c>
      <c r="F7" s="200">
        <f t="shared" ref="F7:H7" si="1">SUM(F8:F11)</f>
        <v>657976</v>
      </c>
      <c r="G7" s="200">
        <f t="shared" si="1"/>
        <v>0</v>
      </c>
      <c r="H7" s="200">
        <f t="shared" si="1"/>
        <v>699250</v>
      </c>
      <c r="I7" s="125"/>
      <c r="J7" s="118"/>
      <c r="K7" s="126"/>
      <c r="L7" s="127"/>
      <c r="M7" s="127"/>
      <c r="N7" s="118"/>
      <c r="O7" s="126"/>
      <c r="P7" s="127"/>
      <c r="Q7" s="127"/>
      <c r="R7" s="118"/>
      <c r="S7" s="126"/>
      <c r="T7" s="127"/>
      <c r="U7" s="127"/>
      <c r="V7" s="118"/>
      <c r="W7" s="126"/>
      <c r="X7" s="127"/>
      <c r="Y7" s="127"/>
      <c r="Z7" s="118"/>
      <c r="AA7" s="126"/>
      <c r="AB7" s="127"/>
      <c r="AC7" s="127"/>
      <c r="AD7" s="118"/>
    </row>
    <row r="8" spans="2:30" ht="64.5" customHeight="1" x14ac:dyDescent="0.25">
      <c r="B8" s="25"/>
      <c r="C8" s="30" t="s">
        <v>43</v>
      </c>
      <c r="D8" s="48" t="str">
        <f>Buget_01!C8</f>
        <v>1.1.1.1 Realizarea cercetării interdisciplinare privind cauzele, factorii de risc și consecințele violenței, exploatării și traficului de copii în mun. Chișinău, inclusiv risc corupțional (în baza considerentelor instituțional-administrative, societate, economic-actori privați, sondaje, inclusiv copii), Inclusiv (cyber)bullying (fenomen, cunoștințe, practici)</v>
      </c>
      <c r="E8" s="100">
        <f>Buget_01!D8</f>
        <v>363500</v>
      </c>
      <c r="F8" s="100">
        <f>Buget_01!E8</f>
        <v>151750</v>
      </c>
      <c r="G8" s="100">
        <f>Buget_01!F8</f>
        <v>0</v>
      </c>
      <c r="H8" s="100">
        <f>Buget_01!G8</f>
        <v>211750</v>
      </c>
      <c r="I8" s="161" t="s">
        <v>236</v>
      </c>
      <c r="J8" s="162" t="s">
        <v>237</v>
      </c>
      <c r="K8" s="126"/>
      <c r="L8" s="127"/>
      <c r="M8" s="127"/>
      <c r="N8" s="118"/>
      <c r="O8" s="126" t="s">
        <v>74</v>
      </c>
      <c r="P8" s="127" t="s">
        <v>74</v>
      </c>
      <c r="Q8" s="127" t="s">
        <v>74</v>
      </c>
      <c r="R8" s="118" t="s">
        <v>74</v>
      </c>
      <c r="S8" s="126"/>
      <c r="T8" s="127"/>
      <c r="U8" s="127"/>
      <c r="V8" s="118"/>
      <c r="W8" s="126"/>
      <c r="X8" s="127"/>
      <c r="Y8" s="127"/>
      <c r="Z8" s="118"/>
      <c r="AA8" s="126"/>
      <c r="AB8" s="127"/>
      <c r="AC8" s="127"/>
      <c r="AD8" s="118"/>
    </row>
    <row r="9" spans="2:30" ht="54" customHeight="1" x14ac:dyDescent="0.25">
      <c r="B9" s="25"/>
      <c r="C9" s="32" t="s">
        <v>44</v>
      </c>
      <c r="D9" s="48" t="str">
        <f>Buget_01!C9</f>
        <v>1.1.1.2 Desfășurarea ședinței Comitetului coordonator constatările, concluziile studiului interdisciplinar cu participarea instituțiilor relevate (serviciile, instituțiile, poliția, procuratura, instanțele de judecată, societatea civilă) și formularea recomandărilor de acțiune</v>
      </c>
      <c r="E9" s="100">
        <f>Buget_01!D9</f>
        <v>35150</v>
      </c>
      <c r="F9" s="100">
        <f>Buget_01!E9</f>
        <v>35150</v>
      </c>
      <c r="G9" s="100">
        <f>Buget_01!F9</f>
        <v>0</v>
      </c>
      <c r="H9" s="100">
        <f>Buget_01!G9</f>
        <v>0</v>
      </c>
      <c r="I9" s="125" t="s">
        <v>238</v>
      </c>
      <c r="J9" s="118" t="s">
        <v>239</v>
      </c>
      <c r="K9" s="126"/>
      <c r="L9" s="127"/>
      <c r="M9" s="127" t="s">
        <v>74</v>
      </c>
      <c r="N9" s="118"/>
      <c r="O9" s="126"/>
      <c r="P9" s="127"/>
      <c r="Q9" s="127" t="s">
        <v>74</v>
      </c>
      <c r="R9" s="118"/>
      <c r="S9" s="126"/>
      <c r="T9" s="127"/>
      <c r="U9" s="127" t="s">
        <v>74</v>
      </c>
      <c r="V9" s="118"/>
      <c r="W9" s="126"/>
      <c r="X9" s="127"/>
      <c r="Y9" s="127" t="s">
        <v>74</v>
      </c>
      <c r="Z9" s="118"/>
      <c r="AA9" s="126"/>
      <c r="AB9" s="127"/>
      <c r="AC9" s="127" t="s">
        <v>74</v>
      </c>
      <c r="AD9" s="118"/>
    </row>
    <row r="10" spans="2:30" ht="24" x14ac:dyDescent="0.25">
      <c r="B10" s="25"/>
      <c r="C10" s="32" t="s">
        <v>45</v>
      </c>
      <c r="D10" s="48" t="str">
        <f>Buget_01!C10</f>
        <v>1.1.1.3 Actualizarea Planului de acțiuni privind prevenirea și combaterea traficului de ființe umane pentru anul 2021-25 (activitatea 1.2.5 DGPDC).</v>
      </c>
      <c r="E10" s="100">
        <f>Buget_01!D10</f>
        <v>63840</v>
      </c>
      <c r="F10" s="100">
        <f>Buget_01!E10</f>
        <v>63840</v>
      </c>
      <c r="G10" s="100">
        <f>Buget_01!F10</f>
        <v>0</v>
      </c>
      <c r="H10" s="100">
        <f>Buget_01!G10</f>
        <v>0</v>
      </c>
      <c r="I10" s="125" t="s">
        <v>240</v>
      </c>
      <c r="J10" s="118" t="s">
        <v>241</v>
      </c>
      <c r="K10" s="126"/>
      <c r="L10" s="127"/>
      <c r="M10" s="127"/>
      <c r="N10" s="118"/>
      <c r="O10" s="126"/>
      <c r="P10" s="127"/>
      <c r="Q10" s="127"/>
      <c r="R10" s="118"/>
      <c r="S10" s="126" t="s">
        <v>74</v>
      </c>
      <c r="T10" s="127" t="s">
        <v>74</v>
      </c>
      <c r="U10" s="127" t="s">
        <v>74</v>
      </c>
      <c r="V10" s="118" t="s">
        <v>74</v>
      </c>
      <c r="W10" s="126"/>
      <c r="X10" s="127"/>
      <c r="Y10" s="127"/>
      <c r="Z10" s="118"/>
      <c r="AA10" s="126"/>
      <c r="AB10" s="127"/>
      <c r="AC10" s="127"/>
      <c r="AD10" s="118"/>
    </row>
    <row r="11" spans="2:30" ht="36" x14ac:dyDescent="0.25">
      <c r="B11" s="25"/>
      <c r="C11" s="32" t="s">
        <v>136</v>
      </c>
      <c r="D11" s="48" t="str">
        <f>Buget_01!C11</f>
        <v xml:space="preserve">1.1.1.4 Modernizarea sistemului de înregistrare, evidență și sistematizare privind incidența violenței, exploatării și traficului în mun. Chișinău, inclusiv dezvoltarea platformei TIC, setarea datelor de colectat și setarea indicatorilor </v>
      </c>
      <c r="E11" s="100">
        <f>Buget_01!D11</f>
        <v>894736</v>
      </c>
      <c r="F11" s="100">
        <f>Buget_01!E11</f>
        <v>407236</v>
      </c>
      <c r="G11" s="100">
        <f>Buget_01!F11</f>
        <v>0</v>
      </c>
      <c r="H11" s="100">
        <f>Buget_01!G11</f>
        <v>487500</v>
      </c>
      <c r="I11" s="125" t="s">
        <v>240</v>
      </c>
      <c r="J11" s="118" t="s">
        <v>242</v>
      </c>
      <c r="K11" s="126"/>
      <c r="L11" s="127"/>
      <c r="M11" s="127"/>
      <c r="N11" s="118"/>
      <c r="O11" s="126" t="s">
        <v>74</v>
      </c>
      <c r="P11" s="127" t="s">
        <v>74</v>
      </c>
      <c r="Q11" s="127" t="s">
        <v>74</v>
      </c>
      <c r="R11" s="118" t="s">
        <v>74</v>
      </c>
      <c r="S11" s="126"/>
      <c r="T11" s="127"/>
      <c r="U11" s="127"/>
      <c r="V11" s="118"/>
      <c r="W11" s="126"/>
      <c r="X11" s="127"/>
      <c r="Y11" s="127"/>
      <c r="Z11" s="118"/>
      <c r="AA11" s="126"/>
      <c r="AB11" s="127"/>
      <c r="AC11" s="127"/>
      <c r="AD11" s="118"/>
    </row>
    <row r="12" spans="2:30" x14ac:dyDescent="0.25">
      <c r="B12" s="25"/>
      <c r="C12" s="133" t="s">
        <v>91</v>
      </c>
      <c r="D12" s="32"/>
      <c r="E12" s="164">
        <f>SUM(E13:E15)</f>
        <v>570600</v>
      </c>
      <c r="F12" s="164">
        <f t="shared" ref="F12:H12" si="2">SUM(F13:F15)</f>
        <v>120120</v>
      </c>
      <c r="G12" s="164">
        <f t="shared" si="2"/>
        <v>0</v>
      </c>
      <c r="H12" s="164">
        <f t="shared" si="2"/>
        <v>450480</v>
      </c>
      <c r="I12" s="125"/>
      <c r="J12" s="118"/>
      <c r="K12" s="126"/>
      <c r="L12" s="127"/>
      <c r="M12" s="127"/>
      <c r="N12" s="118"/>
      <c r="O12" s="126"/>
      <c r="P12" s="127"/>
      <c r="Q12" s="127"/>
      <c r="R12" s="118"/>
      <c r="S12" s="126"/>
      <c r="T12" s="127"/>
      <c r="U12" s="127"/>
      <c r="V12" s="118"/>
      <c r="W12" s="126"/>
      <c r="X12" s="127"/>
      <c r="Y12" s="127"/>
      <c r="Z12" s="118"/>
      <c r="AA12" s="126"/>
      <c r="AB12" s="127"/>
      <c r="AC12" s="127"/>
      <c r="AD12" s="118"/>
    </row>
    <row r="13" spans="2:30" ht="23.25" customHeight="1" x14ac:dyDescent="0.25">
      <c r="B13" s="25"/>
      <c r="C13" s="30" t="s">
        <v>46</v>
      </c>
      <c r="D13" s="32" t="str">
        <f>Buget_01!C13</f>
        <v>1.1.2.1 Desfășurarea campaniei de informare anuale, inclusiv (cyber)bullying pentru copii, tineret prin media și a rețelelor de socializare (elaborare mesaje specifice pentru fiecare categorie, elaborare mesaje video corespunzătoare, elaborare strategiei de campanie de plasare mesaje pentru categorii)</v>
      </c>
      <c r="E13" s="100">
        <f>Buget_01!D13</f>
        <v>240000</v>
      </c>
      <c r="F13" s="100">
        <f>Buget_01!E13</f>
        <v>60000</v>
      </c>
      <c r="G13" s="100">
        <f>Buget_01!F13</f>
        <v>0</v>
      </c>
      <c r="H13" s="100">
        <f>Buget_01!G13</f>
        <v>180000</v>
      </c>
      <c r="I13" s="125" t="s">
        <v>239</v>
      </c>
      <c r="J13" s="118" t="s">
        <v>243</v>
      </c>
      <c r="K13" s="126"/>
      <c r="L13" s="127"/>
      <c r="M13" s="127" t="s">
        <v>74</v>
      </c>
      <c r="N13" s="118"/>
      <c r="O13" s="126"/>
      <c r="P13" s="127"/>
      <c r="Q13" s="127" t="s">
        <v>74</v>
      </c>
      <c r="R13" s="118"/>
      <c r="S13" s="126"/>
      <c r="T13" s="127"/>
      <c r="U13" s="127" t="s">
        <v>74</v>
      </c>
      <c r="V13" s="118"/>
      <c r="W13" s="126"/>
      <c r="X13" s="127"/>
      <c r="Y13" s="127" t="s">
        <v>74</v>
      </c>
      <c r="Z13" s="118"/>
      <c r="AA13" s="126"/>
      <c r="AB13" s="127"/>
      <c r="AC13" s="127" t="s">
        <v>74</v>
      </c>
      <c r="AD13" s="118"/>
    </row>
    <row r="14" spans="2:30" ht="36.75" customHeight="1" x14ac:dyDescent="0.25">
      <c r="B14" s="25"/>
      <c r="C14" s="30" t="s">
        <v>47</v>
      </c>
      <c r="D14" s="32" t="str">
        <f>Buget_01!C14</f>
        <v>1.1.2.2 Informarea anuală a reprezentanților legali ai copiilor conform particularităților de vârstă în baza cercetării de atitudine prin intermediul rețelelor de socializare (mesaje individualizate cu chestionare)</v>
      </c>
      <c r="E14" s="100">
        <f>Buget_01!D14</f>
        <v>240000</v>
      </c>
      <c r="F14" s="100">
        <f>Buget_01!E14</f>
        <v>60000</v>
      </c>
      <c r="G14" s="100">
        <f>Buget_01!F14</f>
        <v>0</v>
      </c>
      <c r="H14" s="100">
        <f>Buget_01!G14</f>
        <v>180000</v>
      </c>
      <c r="I14" s="125" t="s">
        <v>244</v>
      </c>
      <c r="J14" s="118"/>
      <c r="K14" s="126"/>
      <c r="L14" s="127"/>
      <c r="M14" s="127"/>
      <c r="N14" s="118" t="s">
        <v>74</v>
      </c>
      <c r="O14" s="126"/>
      <c r="P14" s="127"/>
      <c r="Q14" s="127"/>
      <c r="R14" s="118" t="s">
        <v>74</v>
      </c>
      <c r="S14" s="126"/>
      <c r="T14" s="127"/>
      <c r="U14" s="127"/>
      <c r="V14" s="118" t="s">
        <v>74</v>
      </c>
      <c r="W14" s="126"/>
      <c r="X14" s="127"/>
      <c r="Y14" s="127"/>
      <c r="Z14" s="118" t="s">
        <v>74</v>
      </c>
      <c r="AA14" s="126"/>
      <c r="AB14" s="127"/>
      <c r="AC14" s="127"/>
      <c r="AD14" s="118" t="s">
        <v>74</v>
      </c>
    </row>
    <row r="15" spans="2:30" ht="26.25" customHeight="1" x14ac:dyDescent="0.25">
      <c r="B15" s="25"/>
      <c r="C15" s="30" t="s">
        <v>48</v>
      </c>
      <c r="D15" s="32" t="str">
        <f>Buget_01!C15</f>
        <v>1.1.2.3 Organizarea activităților de prevenire a TFU cu copii din CCCT, Serviciile de îngrijire alternativă (5.2.1)</v>
      </c>
      <c r="E15" s="100">
        <f>Buget_01!D15</f>
        <v>90600</v>
      </c>
      <c r="F15" s="100">
        <f>Buget_01!E15</f>
        <v>120</v>
      </c>
      <c r="G15" s="100">
        <f>Buget_01!F15</f>
        <v>0</v>
      </c>
      <c r="H15" s="100">
        <f>Buget_01!G15</f>
        <v>90480</v>
      </c>
      <c r="I15" s="125" t="s">
        <v>244</v>
      </c>
      <c r="J15" s="118"/>
      <c r="K15" s="126"/>
      <c r="L15" s="127"/>
      <c r="M15" s="127"/>
      <c r="N15" s="118"/>
      <c r="O15" s="126"/>
      <c r="P15" s="127"/>
      <c r="Q15" s="127"/>
      <c r="R15" s="118"/>
      <c r="S15" s="126"/>
      <c r="T15" s="127"/>
      <c r="U15" s="127"/>
      <c r="V15" s="118"/>
      <c r="W15" s="126"/>
      <c r="X15" s="127"/>
      <c r="Y15" s="127"/>
      <c r="Z15" s="118"/>
      <c r="AA15" s="126"/>
      <c r="AB15" s="127"/>
      <c r="AC15" s="127"/>
      <c r="AD15" s="118"/>
    </row>
    <row r="16" spans="2:30" x14ac:dyDescent="0.25">
      <c r="B16" s="25"/>
      <c r="C16" s="133" t="s">
        <v>92</v>
      </c>
      <c r="D16" s="32"/>
      <c r="E16" s="164">
        <f>SUM(E17:E22)</f>
        <v>1089487.5</v>
      </c>
      <c r="F16" s="164">
        <f t="shared" ref="F16:H16" si="3">SUM(F17:F22)</f>
        <v>324500</v>
      </c>
      <c r="G16" s="164">
        <f t="shared" si="3"/>
        <v>0</v>
      </c>
      <c r="H16" s="164">
        <f t="shared" si="3"/>
        <v>949987.5</v>
      </c>
      <c r="I16" s="125"/>
      <c r="J16" s="118"/>
      <c r="K16" s="126"/>
      <c r="L16" s="127"/>
      <c r="M16" s="127"/>
      <c r="N16" s="118"/>
      <c r="O16" s="126"/>
      <c r="P16" s="127"/>
      <c r="Q16" s="127"/>
      <c r="R16" s="118"/>
      <c r="S16" s="126"/>
      <c r="T16" s="127"/>
      <c r="U16" s="127"/>
      <c r="V16" s="118"/>
      <c r="W16" s="126"/>
      <c r="X16" s="127"/>
      <c r="Y16" s="127"/>
      <c r="Z16" s="118"/>
      <c r="AA16" s="126"/>
      <c r="AB16" s="127"/>
      <c r="AC16" s="127"/>
      <c r="AD16" s="118"/>
    </row>
    <row r="17" spans="2:30" ht="36.75" customHeight="1" x14ac:dyDescent="0.25">
      <c r="B17" s="25"/>
      <c r="C17" s="32" t="s">
        <v>49</v>
      </c>
      <c r="D17" s="32" t="str">
        <f>Buget_01!C17</f>
        <v>1.1.3.1 Adaptarea curriculei școlare, materialelor educaționale (pentru profesori și elevi) din perspectiva drepturilor omului pentru profesioniștii din  domeniul educației și asistenței sociale</v>
      </c>
      <c r="E17" s="100">
        <f>Buget_01!D17</f>
        <v>537500</v>
      </c>
      <c r="F17" s="100">
        <f>Buget_01!E17</f>
        <v>312500</v>
      </c>
      <c r="G17" s="100">
        <f>Buget_01!F17</f>
        <v>0</v>
      </c>
      <c r="H17" s="100">
        <f>Buget_01!G17</f>
        <v>225000</v>
      </c>
      <c r="I17" s="125" t="s">
        <v>245</v>
      </c>
      <c r="J17" s="118" t="s">
        <v>246</v>
      </c>
      <c r="K17" s="126"/>
      <c r="L17" s="127"/>
      <c r="M17" s="127"/>
      <c r="N17" s="118"/>
      <c r="O17" s="126" t="s">
        <v>74</v>
      </c>
      <c r="P17" s="127" t="s">
        <v>74</v>
      </c>
      <c r="Q17" s="127" t="s">
        <v>74</v>
      </c>
      <c r="R17" s="118" t="s">
        <v>74</v>
      </c>
      <c r="S17" s="126"/>
      <c r="T17" s="127"/>
      <c r="U17" s="127"/>
      <c r="V17" s="118"/>
      <c r="W17" s="126"/>
      <c r="X17" s="127"/>
      <c r="Y17" s="127"/>
      <c r="Z17" s="118"/>
      <c r="AA17" s="126"/>
      <c r="AB17" s="127"/>
      <c r="AC17" s="127"/>
      <c r="AD17" s="118"/>
    </row>
    <row r="18" spans="2:30" ht="31.5" customHeight="1" x14ac:dyDescent="0.25">
      <c r="B18" s="25"/>
      <c r="C18" s="32" t="s">
        <v>50</v>
      </c>
      <c r="D18" s="32" t="str">
        <f>Buget_01!C18</f>
        <v>1.1.3.2 Pilotarea și implementarea curriculei adaptate programului instituțional de îmbunătățire a climatului psihologic școlar</v>
      </c>
      <c r="E18" s="100">
        <f>Buget_01!D18</f>
        <v>380000</v>
      </c>
      <c r="F18" s="100">
        <f>Buget_01!E18</f>
        <v>0</v>
      </c>
      <c r="G18" s="100">
        <f>Buget_01!F18</f>
        <v>0</v>
      </c>
      <c r="H18" s="100">
        <f>Buget_01!G18</f>
        <v>380000</v>
      </c>
      <c r="I18" s="125" t="s">
        <v>245</v>
      </c>
      <c r="J18" s="118" t="s">
        <v>247</v>
      </c>
      <c r="K18" s="126"/>
      <c r="L18" s="127"/>
      <c r="M18" s="127"/>
      <c r="N18" s="118"/>
      <c r="O18" s="126"/>
      <c r="P18" s="127"/>
      <c r="Q18" s="127"/>
      <c r="R18" s="118"/>
      <c r="S18" s="126" t="s">
        <v>74</v>
      </c>
      <c r="T18" s="127" t="s">
        <v>74</v>
      </c>
      <c r="U18" s="127" t="s">
        <v>74</v>
      </c>
      <c r="V18" s="118" t="s">
        <v>74</v>
      </c>
      <c r="W18" s="126" t="s">
        <v>74</v>
      </c>
      <c r="X18" s="127" t="s">
        <v>74</v>
      </c>
      <c r="Y18" s="127" t="s">
        <v>74</v>
      </c>
      <c r="Z18" s="118" t="s">
        <v>74</v>
      </c>
      <c r="AA18" s="126" t="s">
        <v>74</v>
      </c>
      <c r="AB18" s="127" t="s">
        <v>74</v>
      </c>
      <c r="AC18" s="127" t="s">
        <v>74</v>
      </c>
      <c r="AD18" s="118" t="s">
        <v>74</v>
      </c>
    </row>
    <row r="19" spans="2:30" ht="26.25" customHeight="1" x14ac:dyDescent="0.25">
      <c r="B19" s="25"/>
      <c r="C19" s="32" t="s">
        <v>51</v>
      </c>
      <c r="D19" s="32" t="str">
        <f>Buget_01!C19</f>
        <v xml:space="preserve">1.1.3.3 Organizarea instruirilor pentru formatori din rândurilor copiilor pentru susținerea activismului civic al copiilor, tinerilor și a activităților de voluntariat </v>
      </c>
      <c r="E19" s="100">
        <f>Buget_01!D19</f>
        <v>0</v>
      </c>
      <c r="F19" s="100">
        <f>Buget_01!E19</f>
        <v>0</v>
      </c>
      <c r="G19" s="100">
        <f>Buget_01!F19</f>
        <v>0</v>
      </c>
      <c r="H19" s="100">
        <f>Buget_01!G19</f>
        <v>92500</v>
      </c>
      <c r="I19" s="125" t="s">
        <v>245</v>
      </c>
      <c r="J19" s="118" t="s">
        <v>248</v>
      </c>
      <c r="K19" s="126"/>
      <c r="L19" s="127"/>
      <c r="M19" s="127"/>
      <c r="N19" s="118"/>
      <c r="O19" s="126" t="s">
        <v>74</v>
      </c>
      <c r="P19" s="127" t="s">
        <v>74</v>
      </c>
      <c r="Q19" s="127" t="s">
        <v>74</v>
      </c>
      <c r="R19" s="118" t="s">
        <v>74</v>
      </c>
      <c r="S19" s="126"/>
      <c r="T19" s="127"/>
      <c r="U19" s="127"/>
      <c r="V19" s="118"/>
      <c r="W19" s="126"/>
      <c r="X19" s="127"/>
      <c r="Y19" s="127"/>
      <c r="Z19" s="118"/>
      <c r="AA19" s="126"/>
      <c r="AB19" s="127"/>
      <c r="AC19" s="127"/>
      <c r="AD19" s="118"/>
    </row>
    <row r="20" spans="2:30" ht="28.5" customHeight="1" x14ac:dyDescent="0.25">
      <c r="B20" s="25"/>
      <c r="C20" s="32" t="s">
        <v>137</v>
      </c>
      <c r="D20" s="32" t="str">
        <f>Buget_01!C20</f>
        <v>1.1.3.4 Desfășurarea (periodică) seminarelor de instruire cu tema: „Prevenirea și combaterea traficului de copii” (2.4.3)</v>
      </c>
      <c r="E20" s="100">
        <f>Buget_01!D20</f>
        <v>72487.5</v>
      </c>
      <c r="F20" s="100">
        <f>Buget_01!E20</f>
        <v>0</v>
      </c>
      <c r="G20" s="100">
        <f>Buget_01!F20</f>
        <v>0</v>
      </c>
      <c r="H20" s="100">
        <f>Buget_01!G20</f>
        <v>72487.5</v>
      </c>
      <c r="I20" s="125" t="s">
        <v>244</v>
      </c>
      <c r="J20" s="118"/>
      <c r="K20" s="126"/>
      <c r="L20" s="127" t="s">
        <v>74</v>
      </c>
      <c r="M20" s="127"/>
      <c r="N20" s="118"/>
      <c r="O20" s="126"/>
      <c r="P20" s="127" t="s">
        <v>74</v>
      </c>
      <c r="Q20" s="127"/>
      <c r="R20" s="118"/>
      <c r="S20" s="126"/>
      <c r="T20" s="127" t="s">
        <v>74</v>
      </c>
      <c r="U20" s="127"/>
      <c r="V20" s="118"/>
      <c r="W20" s="126"/>
      <c r="X20" s="127" t="s">
        <v>74</v>
      </c>
      <c r="Y20" s="127"/>
      <c r="Z20" s="118"/>
      <c r="AA20" s="126"/>
      <c r="AB20" s="127" t="s">
        <v>74</v>
      </c>
      <c r="AC20" s="127"/>
      <c r="AD20" s="118"/>
    </row>
    <row r="21" spans="2:30" ht="24" x14ac:dyDescent="0.25">
      <c r="B21" s="25"/>
      <c r="C21" s="160" t="s">
        <v>184</v>
      </c>
      <c r="D21" s="32" t="str">
        <f>Buget_01!C21</f>
        <v>1.1.3.5 Integrarea în centrele de zi pentru copii din municipiu a programelor de prevenire a abuzului față de copii adresat copiilor de diferite vârste (ore/anual obligatorie).</v>
      </c>
      <c r="E21" s="100">
        <f>Buget_01!D21</f>
        <v>0</v>
      </c>
      <c r="F21" s="100">
        <f>Buget_01!E21</f>
        <v>0</v>
      </c>
      <c r="G21" s="100">
        <f>Buget_01!F21</f>
        <v>0</v>
      </c>
      <c r="H21" s="100">
        <f>Buget_01!G21</f>
        <v>92500</v>
      </c>
      <c r="I21" s="125" t="s">
        <v>244</v>
      </c>
      <c r="J21" s="118"/>
      <c r="K21" s="126"/>
      <c r="L21" s="127"/>
      <c r="M21" s="127"/>
      <c r="N21" s="118"/>
      <c r="O21" s="126"/>
      <c r="P21" s="127"/>
      <c r="Q21" s="127"/>
      <c r="R21" s="118"/>
      <c r="S21" s="126"/>
      <c r="T21" s="127"/>
      <c r="U21" s="127"/>
      <c r="V21" s="118"/>
      <c r="W21" s="126"/>
      <c r="X21" s="127"/>
      <c r="Y21" s="127"/>
      <c r="Z21" s="118"/>
      <c r="AA21" s="126"/>
      <c r="AB21" s="127"/>
      <c r="AC21" s="127"/>
      <c r="AD21" s="118"/>
    </row>
    <row r="22" spans="2:30" ht="26.25" customHeight="1" x14ac:dyDescent="0.25">
      <c r="B22" s="25"/>
      <c r="C22" s="160" t="s">
        <v>185</v>
      </c>
      <c r="D22" s="32" t="str">
        <f>Buget_01!C22</f>
        <v>1.1.3.6 Introducerea în conținutul programelor de instruire a părinților și îngrijitorilor a orelor de prevenire a abuzului față de copii</v>
      </c>
      <c r="E22" s="100">
        <f>Buget_01!D22</f>
        <v>99500</v>
      </c>
      <c r="F22" s="100">
        <f>Buget_01!E22</f>
        <v>12000</v>
      </c>
      <c r="G22" s="100">
        <f>Buget_01!F22</f>
        <v>0</v>
      </c>
      <c r="H22" s="100">
        <f>Buget_01!G22</f>
        <v>87500</v>
      </c>
      <c r="I22" s="125" t="s">
        <v>244</v>
      </c>
      <c r="J22" s="118"/>
      <c r="K22" s="126"/>
      <c r="L22" s="127"/>
      <c r="M22" s="127"/>
      <c r="N22" s="118"/>
      <c r="O22" s="126"/>
      <c r="P22" s="127"/>
      <c r="Q22" s="127"/>
      <c r="R22" s="118"/>
      <c r="S22" s="126"/>
      <c r="T22" s="127"/>
      <c r="U22" s="127"/>
      <c r="V22" s="118"/>
      <c r="W22" s="126"/>
      <c r="X22" s="127"/>
      <c r="Y22" s="127"/>
      <c r="Z22" s="118"/>
      <c r="AA22" s="126"/>
      <c r="AB22" s="127"/>
      <c r="AC22" s="127"/>
      <c r="AD22" s="118"/>
    </row>
    <row r="23" spans="2:30" x14ac:dyDescent="0.25">
      <c r="B23" s="25"/>
      <c r="C23" s="136" t="s">
        <v>93</v>
      </c>
      <c r="D23" s="32"/>
      <c r="E23" s="164">
        <f>SUM(E24:E27)</f>
        <v>645700</v>
      </c>
      <c r="F23" s="164">
        <f t="shared" ref="F23:H23" si="4">SUM(F24:F27)</f>
        <v>73200</v>
      </c>
      <c r="G23" s="164">
        <f t="shared" si="4"/>
        <v>0</v>
      </c>
      <c r="H23" s="164">
        <f t="shared" si="4"/>
        <v>572500</v>
      </c>
      <c r="I23" s="125"/>
      <c r="J23" s="118"/>
      <c r="K23" s="126"/>
      <c r="L23" s="127"/>
      <c r="M23" s="127"/>
      <c r="N23" s="118"/>
      <c r="O23" s="126"/>
      <c r="P23" s="127"/>
      <c r="Q23" s="127"/>
      <c r="R23" s="118"/>
      <c r="S23" s="126"/>
      <c r="T23" s="127"/>
      <c r="U23" s="127"/>
      <c r="V23" s="118"/>
      <c r="W23" s="126"/>
      <c r="X23" s="127"/>
      <c r="Y23" s="127"/>
      <c r="Z23" s="118"/>
      <c r="AA23" s="126"/>
      <c r="AB23" s="127"/>
      <c r="AC23" s="127"/>
      <c r="AD23" s="118"/>
    </row>
    <row r="24" spans="2:30" ht="36.75" customHeight="1" x14ac:dyDescent="0.25">
      <c r="B24" s="25"/>
      <c r="C24" s="32" t="s">
        <v>52</v>
      </c>
      <c r="D24" s="32" t="str">
        <f>Buget_01!C24</f>
        <v>1.1.4.1 Perfecționarea programei de formare a abilităților de viață independentă pe baza experienței existente cu materialele instructive accesibile și interactive în context formal și neformal (inclusiv opțiunii online, game-ing, diferite platforme sociale)</v>
      </c>
      <c r="E24" s="100">
        <f>Buget_01!D24</f>
        <v>380000</v>
      </c>
      <c r="F24" s="100">
        <f>Buget_01!E24</f>
        <v>0</v>
      </c>
      <c r="G24" s="100">
        <f>Buget_01!F24</f>
        <v>0</v>
      </c>
      <c r="H24" s="100">
        <f>Buget_01!G24</f>
        <v>380000</v>
      </c>
      <c r="I24" s="125" t="s">
        <v>245</v>
      </c>
      <c r="J24" s="118" t="s">
        <v>249</v>
      </c>
      <c r="K24" s="126"/>
      <c r="L24" s="127"/>
      <c r="M24" s="127"/>
      <c r="N24" s="118"/>
      <c r="O24" s="126" t="s">
        <v>74</v>
      </c>
      <c r="P24" s="127" t="s">
        <v>74</v>
      </c>
      <c r="Q24" s="127" t="s">
        <v>74</v>
      </c>
      <c r="R24" s="118" t="s">
        <v>74</v>
      </c>
      <c r="S24" s="126"/>
      <c r="T24" s="127"/>
      <c r="U24" s="127"/>
      <c r="V24" s="118"/>
      <c r="W24" s="126"/>
      <c r="X24" s="127"/>
      <c r="Y24" s="127"/>
      <c r="Z24" s="118"/>
      <c r="AA24" s="126"/>
      <c r="AB24" s="127"/>
      <c r="AC24" s="127"/>
      <c r="AD24" s="118"/>
    </row>
    <row r="25" spans="2:30" ht="31.5" customHeight="1" x14ac:dyDescent="0.25">
      <c r="B25" s="25"/>
      <c r="C25" s="32" t="s">
        <v>53</v>
      </c>
      <c r="D25" s="32" t="str">
        <f>Buget_01!C25</f>
        <v xml:space="preserve">1.1.4.2 Analiza procedurilor/programelor de instruire existente în serviciile sociale de îngrijire alternativă in municipiu. </v>
      </c>
      <c r="E25" s="100">
        <f>Buget_01!D25</f>
        <v>67500</v>
      </c>
      <c r="F25" s="100">
        <f>Buget_01!E25</f>
        <v>0</v>
      </c>
      <c r="G25" s="100">
        <f>Buget_01!F25</f>
        <v>0</v>
      </c>
      <c r="H25" s="100">
        <f>Buget_01!G25</f>
        <v>67500</v>
      </c>
      <c r="I25" s="125" t="s">
        <v>244</v>
      </c>
      <c r="J25" s="118" t="s">
        <v>249</v>
      </c>
      <c r="K25" s="126"/>
      <c r="L25" s="127"/>
      <c r="M25" s="127"/>
      <c r="N25" s="118"/>
      <c r="O25" s="126" t="s">
        <v>74</v>
      </c>
      <c r="P25" s="127" t="s">
        <v>74</v>
      </c>
      <c r="Q25" s="127" t="s">
        <v>74</v>
      </c>
      <c r="R25" s="118" t="s">
        <v>74</v>
      </c>
      <c r="S25" s="126"/>
      <c r="T25" s="127"/>
      <c r="U25" s="127"/>
      <c r="V25" s="118"/>
      <c r="W25" s="126"/>
      <c r="X25" s="127"/>
      <c r="Y25" s="127"/>
      <c r="Z25" s="118"/>
      <c r="AA25" s="126"/>
      <c r="AB25" s="127"/>
      <c r="AC25" s="127"/>
      <c r="AD25" s="118"/>
    </row>
    <row r="26" spans="2:30" ht="32.25" customHeight="1" x14ac:dyDescent="0.25">
      <c r="B26" s="25"/>
      <c r="C26" s="32" t="s">
        <v>138</v>
      </c>
      <c r="D26" s="32" t="str">
        <f>Buget_01!C26</f>
        <v>1.1.4.3 Pilotarea și implementarea modulului în formatul online și în mediul școlar, formarea grupului de formatori din rândul copiilor, tinerilor și cadrului didactic</v>
      </c>
      <c r="E26" s="100">
        <f>Buget_01!D26</f>
        <v>99100</v>
      </c>
      <c r="F26" s="100">
        <f>Buget_01!E26</f>
        <v>36600</v>
      </c>
      <c r="G26" s="100">
        <f>Buget_01!F26</f>
        <v>0</v>
      </c>
      <c r="H26" s="100">
        <f>Buget_01!G26</f>
        <v>62500</v>
      </c>
      <c r="I26" s="125" t="s">
        <v>244</v>
      </c>
      <c r="J26" s="118" t="s">
        <v>248</v>
      </c>
      <c r="K26" s="126"/>
      <c r="L26" s="127"/>
      <c r="M26" s="127"/>
      <c r="N26" s="118"/>
      <c r="O26" s="126"/>
      <c r="P26" s="127"/>
      <c r="Q26" s="127"/>
      <c r="R26" s="118"/>
      <c r="S26" s="126" t="s">
        <v>74</v>
      </c>
      <c r="T26" s="127" t="s">
        <v>74</v>
      </c>
      <c r="U26" s="127" t="s">
        <v>74</v>
      </c>
      <c r="V26" s="118" t="s">
        <v>74</v>
      </c>
      <c r="W26" s="126" t="s">
        <v>74</v>
      </c>
      <c r="X26" s="127" t="s">
        <v>74</v>
      </c>
      <c r="Y26" s="127" t="s">
        <v>74</v>
      </c>
      <c r="Z26" s="118" t="s">
        <v>74</v>
      </c>
      <c r="AA26" s="126" t="s">
        <v>74</v>
      </c>
      <c r="AB26" s="127" t="s">
        <v>74</v>
      </c>
      <c r="AC26" s="127" t="s">
        <v>74</v>
      </c>
      <c r="AD26" s="118" t="s">
        <v>74</v>
      </c>
    </row>
    <row r="27" spans="2:30" ht="32.25" customHeight="1" x14ac:dyDescent="0.25">
      <c r="B27" s="25"/>
      <c r="C27" s="160" t="s">
        <v>179</v>
      </c>
      <c r="D27" s="32" t="str">
        <f>Buget_01!C27</f>
        <v xml:space="preserve">1.1.4.4 Sporirea capacităților CRSCT în dezvoltarea abilităților de viață independentă a copiilor și tinerilor pentru diferite categorii </v>
      </c>
      <c r="E27" s="100">
        <f>Buget_01!D27</f>
        <v>99100</v>
      </c>
      <c r="F27" s="100">
        <f>Buget_01!E27</f>
        <v>36600</v>
      </c>
      <c r="G27" s="100">
        <f>Buget_01!F27</f>
        <v>0</v>
      </c>
      <c r="H27" s="100">
        <f>Buget_01!G27</f>
        <v>62500</v>
      </c>
      <c r="I27" s="125" t="s">
        <v>250</v>
      </c>
      <c r="J27" s="118"/>
      <c r="K27" s="126"/>
      <c r="L27" s="127"/>
      <c r="M27" s="127"/>
      <c r="N27" s="118"/>
      <c r="O27" s="126" t="s">
        <v>74</v>
      </c>
      <c r="P27" s="127" t="s">
        <v>74</v>
      </c>
      <c r="Q27" s="127" t="s">
        <v>74</v>
      </c>
      <c r="R27" s="118" t="s">
        <v>74</v>
      </c>
      <c r="S27" s="126" t="s">
        <v>74</v>
      </c>
      <c r="T27" s="127" t="s">
        <v>74</v>
      </c>
      <c r="U27" s="127" t="s">
        <v>74</v>
      </c>
      <c r="V27" s="118" t="s">
        <v>74</v>
      </c>
      <c r="W27" s="126"/>
      <c r="X27" s="127"/>
      <c r="Y27" s="127"/>
      <c r="Z27" s="118"/>
      <c r="AA27" s="126"/>
      <c r="AB27" s="127"/>
      <c r="AC27" s="127"/>
      <c r="AD27" s="118"/>
    </row>
    <row r="28" spans="2:30" x14ac:dyDescent="0.25">
      <c r="B28" s="25"/>
      <c r="C28" s="102" t="s">
        <v>94</v>
      </c>
      <c r="D28" s="105"/>
      <c r="E28" s="107">
        <f>E29+E37+E43+E48</f>
        <v>14510025</v>
      </c>
      <c r="F28" s="107">
        <f t="shared" ref="F28:H28" si="5">F29+F37+F43+F48</f>
        <v>10766950</v>
      </c>
      <c r="G28" s="107">
        <f t="shared" si="5"/>
        <v>728600</v>
      </c>
      <c r="H28" s="107">
        <f t="shared" si="5"/>
        <v>3143075</v>
      </c>
      <c r="I28" s="125"/>
      <c r="J28" s="118"/>
      <c r="K28" s="126"/>
      <c r="L28" s="127"/>
      <c r="M28" s="127"/>
      <c r="N28" s="118"/>
      <c r="O28" s="126"/>
      <c r="P28" s="127"/>
      <c r="Q28" s="127"/>
      <c r="R28" s="118"/>
      <c r="S28" s="126"/>
      <c r="T28" s="127"/>
      <c r="U28" s="127"/>
      <c r="V28" s="118"/>
      <c r="W28" s="126"/>
      <c r="X28" s="127"/>
      <c r="Y28" s="127"/>
      <c r="Z28" s="118"/>
      <c r="AA28" s="126"/>
      <c r="AB28" s="127"/>
      <c r="AC28" s="127"/>
      <c r="AD28" s="118"/>
    </row>
    <row r="29" spans="2:30" x14ac:dyDescent="0.25">
      <c r="B29" s="25"/>
      <c r="C29" s="134" t="s">
        <v>96</v>
      </c>
      <c r="D29" s="163"/>
      <c r="E29" s="164">
        <f>SUM(E30:E36)</f>
        <v>516825</v>
      </c>
      <c r="F29" s="164">
        <f t="shared" ref="F29:H29" si="6">SUM(F30:F36)</f>
        <v>204325</v>
      </c>
      <c r="G29" s="164">
        <f t="shared" si="6"/>
        <v>0</v>
      </c>
      <c r="H29" s="164">
        <f t="shared" si="6"/>
        <v>312500</v>
      </c>
      <c r="I29" s="125"/>
      <c r="J29" s="118"/>
      <c r="K29" s="126"/>
      <c r="L29" s="127"/>
      <c r="M29" s="127"/>
      <c r="N29" s="118"/>
      <c r="O29" s="126"/>
      <c r="P29" s="127"/>
      <c r="Q29" s="127"/>
      <c r="R29" s="118"/>
      <c r="S29" s="126"/>
      <c r="T29" s="127"/>
      <c r="U29" s="127"/>
      <c r="V29" s="118"/>
      <c r="W29" s="126"/>
      <c r="X29" s="127"/>
      <c r="Y29" s="127"/>
      <c r="Z29" s="118"/>
      <c r="AA29" s="126"/>
      <c r="AB29" s="127"/>
      <c r="AC29" s="127"/>
      <c r="AD29" s="118"/>
    </row>
    <row r="30" spans="2:30" ht="36" x14ac:dyDescent="0.25">
      <c r="B30" s="25"/>
      <c r="C30" s="30" t="s">
        <v>54</v>
      </c>
      <c r="D30" s="32" t="str">
        <f>Buget_01!C30</f>
        <v xml:space="preserve">1.2.1.1 Perfecționarea implementării mecanismului la nivel municipal de colaborare dintre instituțiile relevante educaționale, sociale, medicale și de drept în vederea raportării și abordării eficiente a cazurilor </v>
      </c>
      <c r="E30" s="100">
        <f>Buget_01!D30</f>
        <v>166700</v>
      </c>
      <c r="F30" s="100">
        <f>Buget_01!E30</f>
        <v>141700</v>
      </c>
      <c r="G30" s="100">
        <f>Buget_01!F30</f>
        <v>0</v>
      </c>
      <c r="H30" s="100">
        <f>Buget_01!G30</f>
        <v>25000</v>
      </c>
      <c r="I30" s="125" t="s">
        <v>251</v>
      </c>
      <c r="J30" s="118"/>
      <c r="K30" s="126"/>
      <c r="L30" s="127"/>
      <c r="M30" s="127"/>
      <c r="N30" s="118"/>
      <c r="O30" s="126" t="s">
        <v>74</v>
      </c>
      <c r="P30" s="127" t="s">
        <v>74</v>
      </c>
      <c r="Q30" s="127" t="s">
        <v>74</v>
      </c>
      <c r="R30" s="118" t="s">
        <v>74</v>
      </c>
      <c r="S30" s="126" t="s">
        <v>74</v>
      </c>
      <c r="T30" s="127" t="s">
        <v>74</v>
      </c>
      <c r="U30" s="127" t="s">
        <v>74</v>
      </c>
      <c r="V30" s="118" t="s">
        <v>74</v>
      </c>
      <c r="W30" s="126"/>
      <c r="X30" s="127"/>
      <c r="Y30" s="127"/>
      <c r="Z30" s="118"/>
      <c r="AA30" s="126"/>
      <c r="AB30" s="127"/>
      <c r="AC30" s="127"/>
      <c r="AD30" s="118"/>
    </row>
    <row r="31" spans="2:30" ht="28.5" customHeight="1" x14ac:dyDescent="0.25">
      <c r="B31" s="25"/>
      <c r="C31" s="30" t="s">
        <v>55</v>
      </c>
      <c r="D31" s="32" t="str">
        <f>Buget_01!C31</f>
        <v>1.2.1.2 Desfășurarea periodică a ședințelor de instruire a membrilor echipelor multidisciplinare</v>
      </c>
      <c r="E31" s="100">
        <f>Buget_01!D31</f>
        <v>11000</v>
      </c>
      <c r="F31" s="100">
        <f>Buget_01!E31</f>
        <v>11000</v>
      </c>
      <c r="G31" s="100">
        <f>Buget_01!F31</f>
        <v>0</v>
      </c>
      <c r="H31" s="100">
        <f>Buget_01!G31</f>
        <v>0</v>
      </c>
      <c r="I31" s="125" t="s">
        <v>244</v>
      </c>
      <c r="J31" s="118"/>
      <c r="K31" s="126"/>
      <c r="L31" s="127"/>
      <c r="M31" s="127"/>
      <c r="N31" s="118"/>
      <c r="O31" s="126"/>
      <c r="P31" s="127"/>
      <c r="Q31" s="127"/>
      <c r="R31" s="118"/>
      <c r="S31" s="126"/>
      <c r="T31" s="127"/>
      <c r="U31" s="127"/>
      <c r="V31" s="118"/>
      <c r="W31" s="126"/>
      <c r="X31" s="127"/>
      <c r="Y31" s="127"/>
      <c r="Z31" s="118"/>
      <c r="AA31" s="126"/>
      <c r="AB31" s="127"/>
      <c r="AC31" s="127"/>
      <c r="AD31" s="118"/>
    </row>
    <row r="32" spans="2:30" ht="36" x14ac:dyDescent="0.25">
      <c r="B32" s="25"/>
      <c r="C32" s="30" t="s">
        <v>56</v>
      </c>
      <c r="D32" s="32" t="str">
        <f>Buget_01!C32</f>
        <v xml:space="preserve">1.2.1.3 Cartografierea (profil, capacitate, acoperire geografică) organizațiilor non-guvernamentale, prestatorilor de servicii relevante din sectorul privat, încheierea acordurilor de colaborare și stabilirea noilor parteneriate </v>
      </c>
      <c r="E32" s="100">
        <f>Buget_01!D32</f>
        <v>100000</v>
      </c>
      <c r="F32" s="100">
        <f>Buget_01!E32</f>
        <v>0</v>
      </c>
      <c r="G32" s="100">
        <f>Buget_01!F32</f>
        <v>0</v>
      </c>
      <c r="H32" s="100">
        <f>Buget_01!G32</f>
        <v>100000</v>
      </c>
      <c r="I32" s="125" t="s">
        <v>244</v>
      </c>
      <c r="J32" s="118"/>
      <c r="K32" s="126"/>
      <c r="L32" s="127"/>
      <c r="M32" s="127"/>
      <c r="N32" s="118"/>
      <c r="O32" s="126"/>
      <c r="P32" s="127"/>
      <c r="Q32" s="127"/>
      <c r="R32" s="118"/>
      <c r="S32" s="126"/>
      <c r="T32" s="127"/>
      <c r="U32" s="127"/>
      <c r="V32" s="118"/>
      <c r="W32" s="126"/>
      <c r="X32" s="127"/>
      <c r="Y32" s="127"/>
      <c r="Z32" s="118"/>
      <c r="AA32" s="126"/>
      <c r="AB32" s="127"/>
      <c r="AC32" s="127"/>
      <c r="AD32" s="118"/>
    </row>
    <row r="33" spans="2:30" ht="24" x14ac:dyDescent="0.25">
      <c r="B33" s="25"/>
      <c r="C33" s="30" t="s">
        <v>139</v>
      </c>
      <c r="D33" s="32" t="str">
        <f>Buget_01!C33</f>
        <v xml:space="preserve">1.2.1.4 Mediatizarea activităților instituțiilor în instrumentarea cazurilor de violență (fenomen, atribuții instituționale, rezultate) </v>
      </c>
      <c r="E33" s="100">
        <f>Buget_01!D33</f>
        <v>60000</v>
      </c>
      <c r="F33" s="100">
        <f>Buget_01!E33</f>
        <v>0</v>
      </c>
      <c r="G33" s="100">
        <f>Buget_01!F33</f>
        <v>0</v>
      </c>
      <c r="H33" s="100">
        <f>Buget_01!G33</f>
        <v>60000</v>
      </c>
      <c r="I33" s="125" t="s">
        <v>250</v>
      </c>
      <c r="J33" s="118"/>
      <c r="K33" s="126"/>
      <c r="L33" s="127"/>
      <c r="M33" s="127"/>
      <c r="N33" s="118"/>
      <c r="O33" s="126"/>
      <c r="P33" s="127"/>
      <c r="Q33" s="127"/>
      <c r="R33" s="118"/>
      <c r="S33" s="126"/>
      <c r="T33" s="127"/>
      <c r="U33" s="127"/>
      <c r="V33" s="118"/>
      <c r="W33" s="126"/>
      <c r="X33" s="127"/>
      <c r="Y33" s="127"/>
      <c r="Z33" s="118"/>
      <c r="AA33" s="126"/>
      <c r="AB33" s="127"/>
      <c r="AC33" s="127"/>
      <c r="AD33" s="118"/>
    </row>
    <row r="34" spans="2:30" ht="36" x14ac:dyDescent="0.25">
      <c r="B34" s="25"/>
      <c r="C34" s="30" t="s">
        <v>203</v>
      </c>
      <c r="D34" s="32" t="str">
        <f>Buget_01!C34</f>
        <v>1.2.1.5 Instruirea specialiștilor din domeniile educație, asistență socială și ordine publică în baza modului axat pe implementarea Hot. Guvern 270 (Instrucțiunea mecanismul intersectorial de cooperare, Ghid de aplicare a MIC (elaborat MSMPS)).</v>
      </c>
      <c r="E34" s="100">
        <f>Buget_01!D34</f>
        <v>99100</v>
      </c>
      <c r="F34" s="100">
        <f>Buget_01!E34</f>
        <v>36600</v>
      </c>
      <c r="G34" s="100">
        <f>Buget_01!F34</f>
        <v>0</v>
      </c>
      <c r="H34" s="100">
        <f>Buget_01!G34</f>
        <v>62500</v>
      </c>
      <c r="I34" s="125" t="s">
        <v>252</v>
      </c>
      <c r="J34" s="118" t="s">
        <v>249</v>
      </c>
      <c r="K34" s="126"/>
      <c r="L34" s="127"/>
      <c r="M34" s="127" t="s">
        <v>74</v>
      </c>
      <c r="N34" s="118"/>
      <c r="O34" s="126"/>
      <c r="P34" s="127"/>
      <c r="Q34" s="127" t="s">
        <v>74</v>
      </c>
      <c r="R34" s="118"/>
      <c r="S34" s="126"/>
      <c r="T34" s="127"/>
      <c r="U34" s="127" t="s">
        <v>74</v>
      </c>
      <c r="V34" s="118"/>
      <c r="W34" s="126"/>
      <c r="X34" s="127"/>
      <c r="Y34" s="127" t="s">
        <v>74</v>
      </c>
      <c r="Z34" s="118"/>
      <c r="AA34" s="126"/>
      <c r="AB34" s="127"/>
      <c r="AC34" s="127" t="s">
        <v>74</v>
      </c>
      <c r="AD34" s="118"/>
    </row>
    <row r="35" spans="2:30" ht="31.5" customHeight="1" x14ac:dyDescent="0.25">
      <c r="B35" s="25"/>
      <c r="C35" s="30" t="s">
        <v>204</v>
      </c>
      <c r="D35" s="32" t="str">
        <f>Buget_01!C35</f>
        <v>1.2.1.6 Instruire online cu toți profesioniștii din cadrul echipelor multidisciplinare (în baza Ghidului pentru implementare HG 270)</v>
      </c>
      <c r="E35" s="100">
        <f>Buget_01!D35</f>
        <v>62500</v>
      </c>
      <c r="F35" s="100">
        <f>Buget_01!E35</f>
        <v>0</v>
      </c>
      <c r="G35" s="100">
        <f>Buget_01!F35</f>
        <v>0</v>
      </c>
      <c r="H35" s="100">
        <f>Buget_01!G35</f>
        <v>62500</v>
      </c>
      <c r="I35" s="125" t="s">
        <v>244</v>
      </c>
      <c r="J35" s="118" t="s">
        <v>253</v>
      </c>
      <c r="K35" s="126" t="s">
        <v>74</v>
      </c>
      <c r="L35" s="127" t="s">
        <v>74</v>
      </c>
      <c r="M35" s="127" t="s">
        <v>74</v>
      </c>
      <c r="N35" s="118" t="s">
        <v>74</v>
      </c>
      <c r="O35" s="126"/>
      <c r="P35" s="127"/>
      <c r="Q35" s="127"/>
      <c r="R35" s="118"/>
      <c r="S35" s="126"/>
      <c r="T35" s="127"/>
      <c r="U35" s="127"/>
      <c r="V35" s="118"/>
      <c r="W35" s="126"/>
      <c r="X35" s="127"/>
      <c r="Y35" s="127"/>
      <c r="Z35" s="118"/>
      <c r="AA35" s="126"/>
      <c r="AB35" s="127"/>
      <c r="AC35" s="127"/>
      <c r="AD35" s="118"/>
    </row>
    <row r="36" spans="2:30" ht="27.75" customHeight="1" x14ac:dyDescent="0.25">
      <c r="B36" s="25"/>
      <c r="C36" s="30" t="s">
        <v>233</v>
      </c>
      <c r="D36" s="32" t="str">
        <f>Buget_01!C36</f>
        <v>1.2.1.7 Organizarea conferinței municipale dedicate celor 10 ani de implementare a MIC</v>
      </c>
      <c r="E36" s="100">
        <f>Buget_01!D36</f>
        <v>17525</v>
      </c>
      <c r="F36" s="100">
        <f>Buget_01!E36</f>
        <v>15025</v>
      </c>
      <c r="G36" s="100">
        <f>Buget_01!F36</f>
        <v>0</v>
      </c>
      <c r="H36" s="100">
        <f>Buget_01!G36</f>
        <v>2500</v>
      </c>
      <c r="I36" s="125" t="s">
        <v>244</v>
      </c>
      <c r="J36" s="118"/>
      <c r="K36" s="126"/>
      <c r="L36" s="127"/>
      <c r="M36" s="127"/>
      <c r="N36" s="118"/>
      <c r="O36" s="126"/>
      <c r="P36" s="127"/>
      <c r="Q36" s="127"/>
      <c r="R36" s="118"/>
      <c r="S36" s="126"/>
      <c r="T36" s="127"/>
      <c r="U36" s="127"/>
      <c r="V36" s="118"/>
      <c r="W36" s="126" t="s">
        <v>74</v>
      </c>
      <c r="X36" s="127" t="s">
        <v>74</v>
      </c>
      <c r="Y36" s="127" t="s">
        <v>74</v>
      </c>
      <c r="Z36" s="118" t="s">
        <v>74</v>
      </c>
      <c r="AA36" s="126"/>
      <c r="AB36" s="127"/>
      <c r="AC36" s="127"/>
      <c r="AD36" s="118"/>
    </row>
    <row r="37" spans="2:30" x14ac:dyDescent="0.25">
      <c r="B37" s="25"/>
      <c r="C37" s="133" t="s">
        <v>97</v>
      </c>
      <c r="D37" s="32"/>
      <c r="E37" s="164">
        <f>SUM(E38:E42)</f>
        <v>9449175</v>
      </c>
      <c r="F37" s="164">
        <f t="shared" ref="F37:H37" si="7">SUM(F38:F42)</f>
        <v>9318600</v>
      </c>
      <c r="G37" s="164">
        <f t="shared" si="7"/>
        <v>128600</v>
      </c>
      <c r="H37" s="164">
        <f t="shared" si="7"/>
        <v>130575</v>
      </c>
      <c r="I37" s="125"/>
      <c r="J37" s="118"/>
      <c r="K37" s="126"/>
      <c r="L37" s="127"/>
      <c r="M37" s="127"/>
      <c r="N37" s="118"/>
      <c r="O37" s="126"/>
      <c r="P37" s="127"/>
      <c r="Q37" s="127"/>
      <c r="R37" s="118"/>
      <c r="S37" s="126"/>
      <c r="T37" s="127"/>
      <c r="U37" s="127"/>
      <c r="V37" s="118"/>
      <c r="W37" s="126"/>
      <c r="X37" s="127"/>
      <c r="Y37" s="127"/>
      <c r="Z37" s="118"/>
      <c r="AA37" s="126"/>
      <c r="AB37" s="127"/>
      <c r="AC37" s="127"/>
      <c r="AD37" s="118"/>
    </row>
    <row r="38" spans="2:30" ht="48" customHeight="1" x14ac:dyDescent="0.25">
      <c r="B38" s="25"/>
      <c r="C38" s="30" t="s">
        <v>57</v>
      </c>
      <c r="D38" s="32" t="str">
        <f>Buget_01!C38</f>
        <v xml:space="preserve">1.2.2.1 Realizarea evidenței (identificare, gestionare) integrată a cazurilor, prin intermediul sistemului e-management a cazului, Regulamentul de cooperare îmbunătățit‚ serviciile dotate cu echipament interinstituțională, dotarea de echipament, etc), </v>
      </c>
      <c r="E38" s="100">
        <f>Buget_01!D38</f>
        <v>0</v>
      </c>
      <c r="F38" s="100">
        <f>Buget_01!E38</f>
        <v>0</v>
      </c>
      <c r="G38" s="100">
        <f>Buget_01!F38</f>
        <v>0</v>
      </c>
      <c r="H38" s="100">
        <f>Buget_01!G38</f>
        <v>0</v>
      </c>
      <c r="I38" s="125" t="s">
        <v>254</v>
      </c>
      <c r="J38" s="118"/>
      <c r="K38" s="126"/>
      <c r="L38" s="127"/>
      <c r="M38" s="127"/>
      <c r="N38" s="118"/>
      <c r="O38" s="126" t="s">
        <v>74</v>
      </c>
      <c r="P38" s="127" t="s">
        <v>74</v>
      </c>
      <c r="Q38" s="127" t="s">
        <v>74</v>
      </c>
      <c r="R38" s="118" t="s">
        <v>74</v>
      </c>
      <c r="S38" s="126"/>
      <c r="T38" s="127"/>
      <c r="U38" s="127"/>
      <c r="V38" s="118"/>
      <c r="W38" s="126"/>
      <c r="X38" s="127"/>
      <c r="Y38" s="127"/>
      <c r="Z38" s="118"/>
      <c r="AA38" s="126"/>
      <c r="AB38" s="127"/>
      <c r="AC38" s="127"/>
      <c r="AD38" s="118"/>
    </row>
    <row r="39" spans="2:30" ht="25.5" customHeight="1" x14ac:dyDescent="0.25">
      <c r="B39" s="25"/>
      <c r="C39" s="30" t="s">
        <v>58</v>
      </c>
      <c r="D39" s="32" t="str">
        <f>Buget_01!C39</f>
        <v>1.2.2.2 Implementarea Regulamentului la nivel municipal privind mecanismul municipal de evidență, pilotarea acestuia pentru implementarea deplină (în baza VNET, e-management a cazului)</v>
      </c>
      <c r="E39" s="100">
        <f>Buget_01!D39</f>
        <v>243075</v>
      </c>
      <c r="F39" s="100">
        <f>Buget_01!E39</f>
        <v>112500</v>
      </c>
      <c r="G39" s="100">
        <f>Buget_01!F39</f>
        <v>0</v>
      </c>
      <c r="H39" s="100">
        <f>Buget_01!G39</f>
        <v>130575</v>
      </c>
      <c r="I39" s="125" t="s">
        <v>102</v>
      </c>
      <c r="J39" s="118"/>
      <c r="K39" s="126"/>
      <c r="L39" s="127"/>
      <c r="M39" s="127"/>
      <c r="N39" s="118"/>
      <c r="O39" s="126"/>
      <c r="P39" s="127"/>
      <c r="Q39" s="127"/>
      <c r="R39" s="118"/>
      <c r="S39" s="126" t="s">
        <v>74</v>
      </c>
      <c r="T39" s="127" t="s">
        <v>74</v>
      </c>
      <c r="U39" s="127" t="s">
        <v>74</v>
      </c>
      <c r="V39" s="118" t="s">
        <v>74</v>
      </c>
      <c r="W39" s="126"/>
      <c r="X39" s="127"/>
      <c r="Y39" s="127"/>
      <c r="Z39" s="118"/>
      <c r="AA39" s="126"/>
      <c r="AB39" s="127"/>
      <c r="AC39" s="127"/>
      <c r="AD39" s="118"/>
    </row>
    <row r="40" spans="2:30" ht="36" x14ac:dyDescent="0.25">
      <c r="B40" s="25"/>
      <c r="C40" s="30" t="s">
        <v>132</v>
      </c>
      <c r="D40" s="32" t="str">
        <f>Buget_01!C40</f>
        <v>1.2.2.3 Asigurarea evaluării, referirii, asistenței și monitorizării copiilor victime și potențiale victime ale violenței, neglijării, abuzului, exploatării în contextul mecanismului intersectorial de conlucrare (5.1.1).</v>
      </c>
      <c r="E40" s="100">
        <f>Buget_01!D40</f>
        <v>9000000</v>
      </c>
      <c r="F40" s="100">
        <f>Buget_01!E40</f>
        <v>9000000</v>
      </c>
      <c r="G40" s="100">
        <f>Buget_01!F40</f>
        <v>0</v>
      </c>
      <c r="H40" s="100">
        <f>Buget_01!G40</f>
        <v>0</v>
      </c>
      <c r="I40" s="125" t="s">
        <v>255</v>
      </c>
      <c r="J40" s="118"/>
      <c r="K40" s="126" t="s">
        <v>74</v>
      </c>
      <c r="L40" s="127" t="s">
        <v>74</v>
      </c>
      <c r="M40" s="127" t="s">
        <v>74</v>
      </c>
      <c r="N40" s="118" t="s">
        <v>74</v>
      </c>
      <c r="O40" s="126"/>
      <c r="P40" s="127"/>
      <c r="Q40" s="127"/>
      <c r="R40" s="118"/>
      <c r="S40" s="126"/>
      <c r="T40" s="127"/>
      <c r="U40" s="127"/>
      <c r="V40" s="118"/>
      <c r="W40" s="126"/>
      <c r="X40" s="127"/>
      <c r="Y40" s="127"/>
      <c r="Z40" s="118"/>
      <c r="AA40" s="126"/>
      <c r="AB40" s="127"/>
      <c r="AC40" s="127"/>
      <c r="AD40" s="118"/>
    </row>
    <row r="41" spans="2:30" ht="18" customHeight="1" x14ac:dyDescent="0.25">
      <c r="B41" s="25"/>
      <c r="C41" s="30" t="s">
        <v>133</v>
      </c>
      <c r="D41" s="32" t="str">
        <f>Buget_01!C41</f>
        <v>1.2.2.4 Plasarea de urgență a copilului identificat în situație de risc (5.1.2).</v>
      </c>
      <c r="E41" s="100">
        <f>Buget_01!D41</f>
        <v>77500</v>
      </c>
      <c r="F41" s="100">
        <f>Buget_01!E41</f>
        <v>77500</v>
      </c>
      <c r="G41" s="100">
        <f>Buget_01!F41</f>
        <v>0</v>
      </c>
      <c r="H41" s="100">
        <f>Buget_01!G41</f>
        <v>0</v>
      </c>
      <c r="I41" s="125" t="s">
        <v>244</v>
      </c>
      <c r="J41" s="118"/>
      <c r="K41" s="126"/>
      <c r="L41" s="127"/>
      <c r="M41" s="127"/>
      <c r="N41" s="118"/>
      <c r="O41" s="126"/>
      <c r="P41" s="127"/>
      <c r="Q41" s="127"/>
      <c r="R41" s="118"/>
      <c r="S41" s="126"/>
      <c r="T41" s="127"/>
      <c r="U41" s="127"/>
      <c r="V41" s="118"/>
      <c r="W41" s="126"/>
      <c r="X41" s="127"/>
      <c r="Y41" s="127"/>
      <c r="Z41" s="118"/>
      <c r="AA41" s="126"/>
      <c r="AB41" s="127"/>
      <c r="AC41" s="127"/>
      <c r="AD41" s="118"/>
    </row>
    <row r="42" spans="2:30" ht="29.25" customHeight="1" x14ac:dyDescent="0.25">
      <c r="B42" s="25"/>
      <c r="C42" s="30" t="s">
        <v>134</v>
      </c>
      <c r="D42" s="32" t="str">
        <f>Buget_01!C42</f>
        <v>1.2.2.5 Referirea cazurilor complexe către SSPP și alți prestatori după necesitate (5.1.3).</v>
      </c>
      <c r="E42" s="100">
        <f>Buget_01!D42</f>
        <v>128600</v>
      </c>
      <c r="F42" s="100">
        <f>Buget_01!E42</f>
        <v>128600</v>
      </c>
      <c r="G42" s="100">
        <f>Buget_01!F42</f>
        <v>128600</v>
      </c>
      <c r="H42" s="100">
        <f>Buget_01!G42</f>
        <v>0</v>
      </c>
      <c r="I42" s="125" t="s">
        <v>244</v>
      </c>
      <c r="J42" s="118" t="s">
        <v>256</v>
      </c>
      <c r="K42" s="126"/>
      <c r="L42" s="127"/>
      <c r="M42" s="127"/>
      <c r="N42" s="118"/>
      <c r="O42" s="126"/>
      <c r="P42" s="127"/>
      <c r="Q42" s="127"/>
      <c r="R42" s="118"/>
      <c r="S42" s="126"/>
      <c r="T42" s="127"/>
      <c r="U42" s="127"/>
      <c r="V42" s="118"/>
      <c r="W42" s="126"/>
      <c r="X42" s="127"/>
      <c r="Y42" s="127"/>
      <c r="Z42" s="118"/>
      <c r="AA42" s="126"/>
      <c r="AB42" s="127"/>
      <c r="AC42" s="127"/>
      <c r="AD42" s="118"/>
    </row>
    <row r="43" spans="2:30" x14ac:dyDescent="0.25">
      <c r="B43" s="25"/>
      <c r="C43" s="133" t="s">
        <v>98</v>
      </c>
      <c r="D43" s="32"/>
      <c r="E43" s="164">
        <f>SUM(E44:E47)</f>
        <v>244025</v>
      </c>
      <c r="F43" s="164">
        <f t="shared" ref="F43:H43" si="8">SUM(F44:F47)</f>
        <v>119025</v>
      </c>
      <c r="G43" s="164">
        <f t="shared" si="8"/>
        <v>0</v>
      </c>
      <c r="H43" s="164">
        <f t="shared" si="8"/>
        <v>125000</v>
      </c>
      <c r="I43" s="125"/>
      <c r="J43" s="118"/>
      <c r="K43" s="126"/>
      <c r="L43" s="127"/>
      <c r="M43" s="127"/>
      <c r="N43" s="118"/>
      <c r="O43" s="126"/>
      <c r="P43" s="127"/>
      <c r="Q43" s="127"/>
      <c r="R43" s="118"/>
      <c r="S43" s="126"/>
      <c r="T43" s="127"/>
      <c r="U43" s="127"/>
      <c r="V43" s="118"/>
      <c r="W43" s="126"/>
      <c r="X43" s="127"/>
      <c r="Y43" s="127"/>
      <c r="Z43" s="118"/>
      <c r="AA43" s="126"/>
      <c r="AB43" s="127"/>
      <c r="AC43" s="127"/>
      <c r="AD43" s="118"/>
    </row>
    <row r="44" spans="2:30" ht="48.75" x14ac:dyDescent="0.25">
      <c r="B44" s="25"/>
      <c r="C44" s="30" t="s">
        <v>59</v>
      </c>
      <c r="D44" s="32" t="str">
        <f>Buget_01!C44</f>
        <v>1.2.3.1 Elaborarea proiectului politicii de examinare a plângerilor din partea copiilor (pentru instituțiile publice, sectorul privat și alți prestatori de servicii), inclusiv modalitățile și costurile de implementare</v>
      </c>
      <c r="E44" s="100">
        <f>Buget_01!D44</f>
        <v>62500</v>
      </c>
      <c r="F44" s="100">
        <f>Buget_01!E44</f>
        <v>62500</v>
      </c>
      <c r="G44" s="100">
        <f>Buget_01!F44</f>
        <v>0</v>
      </c>
      <c r="H44" s="100">
        <f>Buget_01!G44</f>
        <v>0</v>
      </c>
      <c r="I44" s="161" t="s">
        <v>235</v>
      </c>
      <c r="J44" s="118"/>
      <c r="K44" s="126"/>
      <c r="L44" s="127"/>
      <c r="M44" s="127"/>
      <c r="N44" s="118"/>
      <c r="O44" s="126" t="s">
        <v>74</v>
      </c>
      <c r="P44" s="127" t="s">
        <v>74</v>
      </c>
      <c r="Q44" s="127" t="s">
        <v>74</v>
      </c>
      <c r="R44" s="118" t="s">
        <v>74</v>
      </c>
      <c r="S44" s="126"/>
      <c r="T44" s="127"/>
      <c r="U44" s="127"/>
      <c r="V44" s="118"/>
      <c r="W44" s="126"/>
      <c r="X44" s="127"/>
      <c r="Y44" s="127"/>
      <c r="Z44" s="118"/>
      <c r="AA44" s="126"/>
      <c r="AB44" s="127"/>
      <c r="AC44" s="127"/>
      <c r="AD44" s="118"/>
    </row>
    <row r="45" spans="2:30" ht="27.75" customHeight="1" x14ac:dyDescent="0.25">
      <c r="B45" s="25"/>
      <c r="C45" s="30" t="s">
        <v>60</v>
      </c>
      <c r="D45" s="32" t="str">
        <f>Buget_01!C45</f>
        <v>1.2.3.2 Adoptarea Hotărârii CMC privind implementarea politicii interne în cadrul instituțiilor publice și recomandarea pentru sectorul privat</v>
      </c>
      <c r="E45" s="100">
        <f>Buget_01!D45</f>
        <v>56525</v>
      </c>
      <c r="F45" s="100">
        <f>Buget_01!E45</f>
        <v>56525</v>
      </c>
      <c r="G45" s="100">
        <f>Buget_01!F45</f>
        <v>0</v>
      </c>
      <c r="H45" s="100">
        <f>Buget_01!G45</f>
        <v>0</v>
      </c>
      <c r="I45" s="125" t="s">
        <v>102</v>
      </c>
      <c r="J45" s="118"/>
      <c r="K45" s="126"/>
      <c r="L45" s="127"/>
      <c r="M45" s="127"/>
      <c r="N45" s="118"/>
      <c r="O45" s="126" t="s">
        <v>74</v>
      </c>
      <c r="P45" s="127" t="s">
        <v>74</v>
      </c>
      <c r="Q45" s="127" t="s">
        <v>74</v>
      </c>
      <c r="R45" s="118" t="s">
        <v>74</v>
      </c>
      <c r="S45" s="126"/>
      <c r="T45" s="127"/>
      <c r="U45" s="127"/>
      <c r="V45" s="118"/>
      <c r="W45" s="126"/>
      <c r="X45" s="127"/>
      <c r="Y45" s="127"/>
      <c r="Z45" s="118"/>
      <c r="AA45" s="126"/>
      <c r="AB45" s="127"/>
      <c r="AC45" s="127"/>
      <c r="AD45" s="118"/>
    </row>
    <row r="46" spans="2:30" ht="36" x14ac:dyDescent="0.25">
      <c r="B46" s="25"/>
      <c r="C46" s="30" t="s">
        <v>140</v>
      </c>
      <c r="D46" s="32" t="str">
        <f>Buget_01!C46</f>
        <v xml:space="preserve">1.2.3.3 Pilotarea implementării politicii în instituțiile publice (soluția TIC și mobilă, dezvoltare capacități, actualizare pagina web), integrarea sistemelor instituționale individuale într-o sigură platformă </v>
      </c>
      <c r="E46" s="100">
        <f>Buget_01!D46</f>
        <v>62500</v>
      </c>
      <c r="F46" s="100">
        <f>Buget_01!E46</f>
        <v>0</v>
      </c>
      <c r="G46" s="100">
        <f>Buget_01!F46</f>
        <v>0</v>
      </c>
      <c r="H46" s="100">
        <f>Buget_01!G46</f>
        <v>62500</v>
      </c>
      <c r="I46" s="125" t="s">
        <v>250</v>
      </c>
      <c r="J46" s="118"/>
      <c r="K46" s="126"/>
      <c r="L46" s="127"/>
      <c r="M46" s="127"/>
      <c r="N46" s="118"/>
      <c r="O46" s="126" t="s">
        <v>74</v>
      </c>
      <c r="P46" s="127" t="s">
        <v>74</v>
      </c>
      <c r="Q46" s="127" t="s">
        <v>74</v>
      </c>
      <c r="R46" s="118" t="s">
        <v>74</v>
      </c>
      <c r="S46" s="126"/>
      <c r="T46" s="127"/>
      <c r="U46" s="127"/>
      <c r="V46" s="118"/>
      <c r="W46" s="126"/>
      <c r="X46" s="127"/>
      <c r="Y46" s="127"/>
      <c r="Z46" s="118"/>
      <c r="AA46" s="126"/>
      <c r="AB46" s="127"/>
      <c r="AC46" s="127"/>
      <c r="AD46" s="118"/>
    </row>
    <row r="47" spans="2:30" ht="24" x14ac:dyDescent="0.25">
      <c r="B47" s="25"/>
      <c r="C47" s="30" t="s">
        <v>180</v>
      </c>
      <c r="D47" s="32" t="str">
        <f>Buget_01!C47</f>
        <v xml:space="preserve">1.2.3.4 Elaborarea soluției accesibile pentru sectorul privat, inclusiv soluția TIC și mobilă, monitorizarea implementării soluției în baza cerințelor de acreditare </v>
      </c>
      <c r="E47" s="100">
        <f>Buget_01!D47</f>
        <v>62500</v>
      </c>
      <c r="F47" s="100">
        <f>Buget_01!E47</f>
        <v>0</v>
      </c>
      <c r="G47" s="100">
        <f>Buget_01!F47</f>
        <v>0</v>
      </c>
      <c r="H47" s="100">
        <f>Buget_01!G47</f>
        <v>62500</v>
      </c>
      <c r="I47" s="125" t="s">
        <v>250</v>
      </c>
      <c r="J47" s="118"/>
      <c r="K47" s="126"/>
      <c r="L47" s="127"/>
      <c r="M47" s="127"/>
      <c r="N47" s="118"/>
      <c r="O47" s="126"/>
      <c r="P47" s="127"/>
      <c r="Q47" s="127"/>
      <c r="R47" s="118"/>
      <c r="S47" s="126" t="s">
        <v>74</v>
      </c>
      <c r="T47" s="127" t="s">
        <v>74</v>
      </c>
      <c r="U47" s="127" t="s">
        <v>74</v>
      </c>
      <c r="V47" s="118" t="s">
        <v>74</v>
      </c>
      <c r="W47" s="126"/>
      <c r="X47" s="127"/>
      <c r="Y47" s="127"/>
      <c r="Z47" s="118"/>
      <c r="AA47" s="126"/>
      <c r="AB47" s="127"/>
      <c r="AC47" s="127"/>
      <c r="AD47" s="118"/>
    </row>
    <row r="48" spans="2:30" x14ac:dyDescent="0.25">
      <c r="B48" s="25"/>
      <c r="C48" s="133" t="s">
        <v>99</v>
      </c>
      <c r="D48" s="32"/>
      <c r="E48" s="164">
        <f>SUM(E49:E56)</f>
        <v>4300000</v>
      </c>
      <c r="F48" s="164">
        <f t="shared" ref="F48:H48" si="9">SUM(F49:F56)</f>
        <v>1125000</v>
      </c>
      <c r="G48" s="164">
        <f t="shared" si="9"/>
        <v>600000</v>
      </c>
      <c r="H48" s="164">
        <f t="shared" si="9"/>
        <v>2575000</v>
      </c>
      <c r="I48" s="125"/>
      <c r="J48" s="118"/>
      <c r="K48" s="126"/>
      <c r="L48" s="127"/>
      <c r="M48" s="127"/>
      <c r="N48" s="118"/>
      <c r="O48" s="126"/>
      <c r="P48" s="127"/>
      <c r="Q48" s="127"/>
      <c r="R48" s="118"/>
      <c r="S48" s="126"/>
      <c r="T48" s="127"/>
      <c r="U48" s="127"/>
      <c r="V48" s="118"/>
      <c r="W48" s="126"/>
      <c r="X48" s="127"/>
      <c r="Y48" s="127"/>
      <c r="Z48" s="118"/>
      <c r="AA48" s="126"/>
      <c r="AB48" s="127"/>
      <c r="AC48" s="127"/>
      <c r="AD48" s="118"/>
    </row>
    <row r="49" spans="2:30" ht="23.25" customHeight="1" x14ac:dyDescent="0.25">
      <c r="B49" s="25"/>
      <c r="C49" s="30" t="s">
        <v>61</v>
      </c>
      <c r="D49" s="32" t="str">
        <f>Buget_01!C49</f>
        <v xml:space="preserve">1.2.4.1 Auditul serviciilor psiho-sociale existente în mun. Chișinău din perspectiva criteriilor serviciilor integrate  cu recomandări pentru fiecare și integral (juridic, medical, social, psihologic, pentru copii și părinți), elaborare protocoale de cooperare </v>
      </c>
      <c r="E49" s="100">
        <f>Buget_01!D49</f>
        <v>325000</v>
      </c>
      <c r="F49" s="100">
        <f>Buget_01!E49</f>
        <v>75000</v>
      </c>
      <c r="G49" s="100">
        <f>Buget_01!F49</f>
        <v>0</v>
      </c>
      <c r="H49" s="100">
        <f>Buget_01!G49</f>
        <v>250000</v>
      </c>
      <c r="I49" s="125" t="s">
        <v>239</v>
      </c>
      <c r="J49" s="118"/>
      <c r="K49" s="126"/>
      <c r="L49" s="127"/>
      <c r="M49" s="127" t="s">
        <v>74</v>
      </c>
      <c r="N49" s="118" t="s">
        <v>74</v>
      </c>
      <c r="O49" s="126" t="s">
        <v>74</v>
      </c>
      <c r="P49" s="127" t="s">
        <v>74</v>
      </c>
      <c r="Q49" s="127" t="s">
        <v>74</v>
      </c>
      <c r="R49" s="118" t="s">
        <v>74</v>
      </c>
      <c r="S49" s="126"/>
      <c r="T49" s="127"/>
      <c r="U49" s="127"/>
      <c r="V49" s="118"/>
      <c r="W49" s="126"/>
      <c r="X49" s="127"/>
      <c r="Y49" s="127"/>
      <c r="Z49" s="118"/>
      <c r="AA49" s="126"/>
      <c r="AB49" s="127"/>
      <c r="AC49" s="127"/>
      <c r="AD49" s="118"/>
    </row>
    <row r="50" spans="2:30" ht="36" x14ac:dyDescent="0.25">
      <c r="B50" s="25"/>
      <c r="C50" s="30" t="s">
        <v>62</v>
      </c>
      <c r="D50" s="32" t="str">
        <f>Buget_01!C50</f>
        <v>1.2.4.2 Îmbunătățirea serviciilor medicale în diagnosticarea stărilor copilului, integrarea acestora (medici de familie/pediatri/ginecologi pe identificarea cazurilor de abuz si exploatare sexuala asupra copiilor si mecanismul de raportare in baza HG 270)</v>
      </c>
      <c r="E50" s="100">
        <f>Buget_01!D50</f>
        <v>325000</v>
      </c>
      <c r="F50" s="100">
        <f>Buget_01!E50</f>
        <v>75000</v>
      </c>
      <c r="G50" s="100">
        <f>Buget_01!F50</f>
        <v>0</v>
      </c>
      <c r="H50" s="100">
        <f>Buget_01!G50</f>
        <v>250000</v>
      </c>
      <c r="I50" s="125" t="s">
        <v>257</v>
      </c>
      <c r="J50" s="118" t="s">
        <v>258</v>
      </c>
      <c r="K50" s="126"/>
      <c r="L50" s="127"/>
      <c r="M50" s="127" t="s">
        <v>74</v>
      </c>
      <c r="N50" s="118" t="s">
        <v>74</v>
      </c>
      <c r="O50" s="126"/>
      <c r="P50" s="127"/>
      <c r="Q50" s="127"/>
      <c r="R50" s="118"/>
      <c r="S50" s="126"/>
      <c r="T50" s="127"/>
      <c r="U50" s="127"/>
      <c r="V50" s="118"/>
      <c r="W50" s="126"/>
      <c r="X50" s="127"/>
      <c r="Y50" s="127"/>
      <c r="Z50" s="118"/>
      <c r="AA50" s="126"/>
      <c r="AB50" s="127"/>
      <c r="AC50" s="127"/>
      <c r="AD50" s="118"/>
    </row>
    <row r="51" spans="2:30" ht="28.5" customHeight="1" x14ac:dyDescent="0.25">
      <c r="B51" s="25"/>
      <c r="C51" s="30" t="s">
        <v>141</v>
      </c>
      <c r="D51" s="32" t="str">
        <f>Buget_01!C51</f>
        <v xml:space="preserve">1.2.4.3 Consolidarea serviciilor juridice în cadrul direcțiilor de sector (implementarea hotărîrii CMC) în sprijinul copiilor </v>
      </c>
      <c r="E51" s="100">
        <f>Buget_01!D51</f>
        <v>325000</v>
      </c>
      <c r="F51" s="100">
        <f>Buget_01!E51</f>
        <v>75000</v>
      </c>
      <c r="G51" s="100">
        <f>Buget_01!F51</f>
        <v>0</v>
      </c>
      <c r="H51" s="100">
        <f>Buget_01!G51</f>
        <v>250000</v>
      </c>
      <c r="I51" s="125" t="s">
        <v>244</v>
      </c>
      <c r="J51" s="118"/>
      <c r="K51" s="126"/>
      <c r="L51" s="127"/>
      <c r="M51" s="127"/>
      <c r="N51" s="118"/>
      <c r="O51" s="126" t="s">
        <v>74</v>
      </c>
      <c r="P51" s="127" t="s">
        <v>74</v>
      </c>
      <c r="Q51" s="127" t="s">
        <v>74</v>
      </c>
      <c r="R51" s="118" t="s">
        <v>74</v>
      </c>
      <c r="S51" s="126"/>
      <c r="T51" s="127"/>
      <c r="U51" s="127"/>
      <c r="V51" s="118"/>
      <c r="W51" s="126"/>
      <c r="X51" s="127"/>
      <c r="Y51" s="127"/>
      <c r="Z51" s="118"/>
      <c r="AA51" s="126"/>
      <c r="AB51" s="127"/>
      <c r="AC51" s="127"/>
      <c r="AD51" s="118"/>
    </row>
    <row r="52" spans="2:30" ht="36" x14ac:dyDescent="0.25">
      <c r="B52" s="25"/>
      <c r="C52" s="30" t="s">
        <v>142</v>
      </c>
      <c r="D52" s="32" t="str">
        <f>Buget_01!C52</f>
        <v>1.2.4.4 Modificarea protocoalelor, procedurilor pentru asigurarea confidențialității în gestionarea cazurilor copiilor victime ale violenței și în oferirea suportului emoțional și psihologic</v>
      </c>
      <c r="E52" s="100">
        <f>Buget_01!D52</f>
        <v>325000</v>
      </c>
      <c r="F52" s="100">
        <f>Buget_01!E52</f>
        <v>75000</v>
      </c>
      <c r="G52" s="100">
        <f>Buget_01!F52</f>
        <v>0</v>
      </c>
      <c r="H52" s="100">
        <f>Buget_01!G52</f>
        <v>250000</v>
      </c>
      <c r="I52" s="125" t="s">
        <v>244</v>
      </c>
      <c r="J52" s="118"/>
      <c r="K52" s="126"/>
      <c r="L52" s="127"/>
      <c r="M52" s="127"/>
      <c r="N52" s="118"/>
      <c r="O52" s="126"/>
      <c r="P52" s="127"/>
      <c r="Q52" s="127"/>
      <c r="R52" s="118"/>
      <c r="S52" s="126"/>
      <c r="T52" s="127"/>
      <c r="U52" s="127"/>
      <c r="V52" s="118"/>
      <c r="W52" s="126"/>
      <c r="X52" s="127"/>
      <c r="Y52" s="127"/>
      <c r="Z52" s="118"/>
      <c r="AA52" s="126"/>
      <c r="AB52" s="127"/>
      <c r="AC52" s="127"/>
      <c r="AD52" s="118"/>
    </row>
    <row r="53" spans="2:30" ht="24" x14ac:dyDescent="0.25">
      <c r="B53" s="25"/>
      <c r="C53" s="30" t="s">
        <v>143</v>
      </c>
      <c r="D53" s="32" t="str">
        <f>Buget_01!C53</f>
        <v>1.2.4.5 Cooperarea cu autoritățile centrale de specialitate la crearea unui centru specializat în asistența copiilor victime/martori a infracțiunilor (exclus - de abuz, trafic, etc)</v>
      </c>
      <c r="E53" s="100">
        <f>Buget_01!D53</f>
        <v>1150000</v>
      </c>
      <c r="F53" s="100">
        <f>Buget_01!E53</f>
        <v>550000</v>
      </c>
      <c r="G53" s="100">
        <f>Buget_01!F53</f>
        <v>600000</v>
      </c>
      <c r="H53" s="100">
        <f>Buget_01!G53</f>
        <v>0</v>
      </c>
      <c r="I53" s="125" t="s">
        <v>259</v>
      </c>
      <c r="J53" s="118" t="s">
        <v>260</v>
      </c>
      <c r="K53" s="126"/>
      <c r="L53" s="127"/>
      <c r="M53" s="127"/>
      <c r="N53" s="118"/>
      <c r="O53" s="126"/>
      <c r="P53" s="127"/>
      <c r="Q53" s="127"/>
      <c r="R53" s="118"/>
      <c r="S53" s="126" t="s">
        <v>74</v>
      </c>
      <c r="T53" s="127" t="s">
        <v>74</v>
      </c>
      <c r="U53" s="127" t="s">
        <v>74</v>
      </c>
      <c r="V53" s="118" t="s">
        <v>74</v>
      </c>
      <c r="W53" s="126"/>
      <c r="X53" s="127"/>
      <c r="Y53" s="127"/>
      <c r="Z53" s="118"/>
      <c r="AA53" s="126"/>
      <c r="AB53" s="127"/>
      <c r="AC53" s="127"/>
      <c r="AD53" s="118"/>
    </row>
    <row r="54" spans="2:30" ht="27" customHeight="1" x14ac:dyDescent="0.25">
      <c r="B54" s="25"/>
      <c r="C54" s="30" t="s">
        <v>144</v>
      </c>
      <c r="D54" s="32" t="str">
        <f>Buget_01!C54</f>
        <v xml:space="preserve">1.2.4.6 Asistarea copiilor aflați în conflict cu legea în organele de drept (IP, Procuratura, Instanța de Judecată) (2.2.1) </v>
      </c>
      <c r="E54" s="100">
        <f>Buget_01!D54</f>
        <v>1325000</v>
      </c>
      <c r="F54" s="100">
        <f>Buget_01!E54</f>
        <v>75000</v>
      </c>
      <c r="G54" s="100">
        <f>Buget_01!F54</f>
        <v>0</v>
      </c>
      <c r="H54" s="100">
        <f>Buget_01!G54</f>
        <v>1250000</v>
      </c>
      <c r="I54" s="125" t="s">
        <v>244</v>
      </c>
      <c r="J54" s="118"/>
      <c r="K54" s="126"/>
      <c r="L54" s="127"/>
      <c r="M54" s="127"/>
      <c r="N54" s="118"/>
      <c r="O54" s="126"/>
      <c r="P54" s="127"/>
      <c r="Q54" s="127"/>
      <c r="R54" s="118"/>
      <c r="S54" s="126"/>
      <c r="T54" s="127"/>
      <c r="U54" s="127"/>
      <c r="V54" s="118"/>
      <c r="W54" s="126"/>
      <c r="X54" s="127"/>
      <c r="Y54" s="127"/>
      <c r="Z54" s="118"/>
      <c r="AA54" s="126"/>
      <c r="AB54" s="127"/>
      <c r="AC54" s="127"/>
      <c r="AD54" s="118"/>
    </row>
    <row r="55" spans="2:30" ht="36" x14ac:dyDescent="0.25">
      <c r="B55" s="25"/>
      <c r="C55" s="30" t="s">
        <v>145</v>
      </c>
      <c r="D55" s="32" t="str">
        <f>Buget_01!C55</f>
        <v>1.2.4.7 Consolidarea capacităților și calității serviciilor psihologice individuale (telepsihologie, instrumente de evaluare, în baza proiectului Metodologiei de evaluare psihologica a copiilor supuși violentei (conform HG 270)</v>
      </c>
      <c r="E55" s="100">
        <f>Buget_01!D55</f>
        <v>475000</v>
      </c>
      <c r="F55" s="100">
        <f>Buget_01!E55</f>
        <v>150000</v>
      </c>
      <c r="G55" s="100">
        <f>Buget_01!F55</f>
        <v>0</v>
      </c>
      <c r="H55" s="100">
        <f>Buget_01!G55</f>
        <v>325000</v>
      </c>
      <c r="I55" s="125" t="s">
        <v>244</v>
      </c>
      <c r="J55" s="118" t="s">
        <v>258</v>
      </c>
      <c r="K55" s="126"/>
      <c r="L55" s="127"/>
      <c r="M55" s="127"/>
      <c r="N55" s="118"/>
      <c r="O55" s="126"/>
      <c r="P55" s="127"/>
      <c r="Q55" s="127"/>
      <c r="R55" s="118"/>
      <c r="S55" s="126"/>
      <c r="T55" s="127"/>
      <c r="U55" s="127"/>
      <c r="V55" s="118"/>
      <c r="W55" s="126"/>
      <c r="X55" s="127"/>
      <c r="Y55" s="127"/>
      <c r="Z55" s="118"/>
      <c r="AA55" s="126"/>
      <c r="AB55" s="127"/>
      <c r="AC55" s="127"/>
      <c r="AD55" s="118"/>
    </row>
    <row r="56" spans="2:30" x14ac:dyDescent="0.25">
      <c r="B56" s="25"/>
      <c r="C56" s="29" t="s">
        <v>146</v>
      </c>
      <c r="D56" s="32" t="str">
        <f>Buget_01!C56</f>
        <v xml:space="preserve">1.2.4.8 Desfășurarea acțiunilor de mediatizare despre serviciile prietenoase copiilor </v>
      </c>
      <c r="E56" s="100">
        <f>Buget_01!D56</f>
        <v>50000</v>
      </c>
      <c r="F56" s="100">
        <f>Buget_01!E56</f>
        <v>50000</v>
      </c>
      <c r="G56" s="100">
        <f>Buget_01!F56</f>
        <v>0</v>
      </c>
      <c r="H56" s="100">
        <f>Buget_01!G56</f>
        <v>0</v>
      </c>
      <c r="I56" s="125" t="s">
        <v>244</v>
      </c>
      <c r="J56" s="118"/>
      <c r="K56" s="126"/>
      <c r="L56" s="127"/>
      <c r="M56" s="127" t="s">
        <v>74</v>
      </c>
      <c r="N56" s="118"/>
      <c r="O56" s="126"/>
      <c r="P56" s="127"/>
      <c r="Q56" s="127" t="s">
        <v>74</v>
      </c>
      <c r="R56" s="118"/>
      <c r="S56" s="126"/>
      <c r="T56" s="127"/>
      <c r="U56" s="127" t="s">
        <v>74</v>
      </c>
      <c r="V56" s="118"/>
      <c r="W56" s="126"/>
      <c r="X56" s="127"/>
      <c r="Y56" s="127" t="s">
        <v>74</v>
      </c>
      <c r="Z56" s="118"/>
      <c r="AA56" s="126"/>
      <c r="AB56" s="127"/>
      <c r="AC56" s="127" t="s">
        <v>74</v>
      </c>
      <c r="AD56" s="118"/>
    </row>
    <row r="57" spans="2:30" x14ac:dyDescent="0.25">
      <c r="B57" s="128"/>
      <c r="C57" s="129"/>
      <c r="D57" s="126"/>
      <c r="E57" s="201">
        <f>E28+E6</f>
        <v>18173038.5</v>
      </c>
      <c r="F57" s="201">
        <f t="shared" ref="F57:H57" si="10">F28+F6</f>
        <v>11942746</v>
      </c>
      <c r="G57" s="201">
        <f t="shared" si="10"/>
        <v>728600</v>
      </c>
      <c r="H57" s="201">
        <f t="shared" si="10"/>
        <v>5815292.5</v>
      </c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</row>
  </sheetData>
  <mergeCells count="11">
    <mergeCell ref="C6:D6"/>
    <mergeCell ref="W3:Z3"/>
    <mergeCell ref="AA3:AD3"/>
    <mergeCell ref="B2:B4"/>
    <mergeCell ref="C2:C4"/>
    <mergeCell ref="D2:D4"/>
    <mergeCell ref="E2:H2"/>
    <mergeCell ref="E3:H3"/>
    <mergeCell ref="K3:N3"/>
    <mergeCell ref="O3:R3"/>
    <mergeCell ref="S3:V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D52"/>
  <sheetViews>
    <sheetView zoomScale="60" zoomScaleNormal="60" workbookViewId="0">
      <selection activeCell="T26" sqref="T26"/>
    </sheetView>
  </sheetViews>
  <sheetFormatPr defaultRowHeight="15" x14ac:dyDescent="0.25"/>
  <cols>
    <col min="2" max="2" width="44" customWidth="1"/>
    <col min="3" max="3" width="9" style="6" bestFit="1" customWidth="1"/>
    <col min="6" max="6" width="18" customWidth="1"/>
    <col min="7" max="7" width="14.7109375" customWidth="1"/>
    <col min="10" max="10" width="14.28515625" customWidth="1"/>
    <col min="11" max="11" width="11.7109375" customWidth="1"/>
    <col min="12" max="12" width="11.85546875" customWidth="1"/>
    <col min="14" max="14" width="11" customWidth="1"/>
    <col min="15" max="15" width="14.42578125" customWidth="1"/>
    <col min="18" max="18" width="10.7109375" customWidth="1"/>
  </cols>
  <sheetData>
    <row r="3" spans="2:30" x14ac:dyDescent="0.25">
      <c r="B3" t="s">
        <v>89</v>
      </c>
    </row>
    <row r="4" spans="2:30" x14ac:dyDescent="0.25">
      <c r="B4" t="s">
        <v>125</v>
      </c>
    </row>
    <row r="5" spans="2:30" x14ac:dyDescent="0.25">
      <c r="B5" t="s">
        <v>92</v>
      </c>
    </row>
    <row r="6" spans="2:30" x14ac:dyDescent="0.25">
      <c r="B6" s="144" t="s">
        <v>158</v>
      </c>
    </row>
    <row r="7" spans="2:30" x14ac:dyDescent="0.25">
      <c r="B7" s="23"/>
      <c r="C7" s="51"/>
    </row>
    <row r="8" spans="2:30" x14ac:dyDescent="0.25">
      <c r="B8" s="23" t="s">
        <v>159</v>
      </c>
      <c r="C8" s="51"/>
    </row>
    <row r="9" spans="2:30" ht="20.25" thickBot="1" x14ac:dyDescent="0.35">
      <c r="B9" s="3"/>
      <c r="C9" s="5"/>
      <c r="D9" s="3"/>
      <c r="E9" s="3"/>
      <c r="F9" s="3"/>
    </row>
    <row r="10" spans="2:30" ht="16.5" thickTop="1" thickBot="1" x14ac:dyDescent="0.3"/>
    <row r="11" spans="2:30" ht="18" thickBot="1" x14ac:dyDescent="0.35">
      <c r="B11" s="2" t="s">
        <v>75</v>
      </c>
      <c r="C11" s="8"/>
      <c r="D11" s="2"/>
      <c r="E11" s="2"/>
      <c r="F11" s="2"/>
      <c r="G11" s="294" t="s">
        <v>68</v>
      </c>
      <c r="H11" s="295"/>
      <c r="I11" s="295"/>
      <c r="J11" s="296"/>
      <c r="K11" s="291">
        <v>2021</v>
      </c>
      <c r="L11" s="292"/>
      <c r="M11" s="292"/>
      <c r="N11" s="293"/>
      <c r="O11" s="291">
        <v>2022</v>
      </c>
      <c r="P11" s="292"/>
      <c r="Q11" s="292"/>
      <c r="R11" s="293"/>
      <c r="S11" s="291">
        <v>2023</v>
      </c>
      <c r="T11" s="292"/>
      <c r="U11" s="292"/>
      <c r="V11" s="293"/>
      <c r="W11" s="291">
        <v>2024</v>
      </c>
      <c r="X11" s="292"/>
      <c r="Y11" s="292"/>
      <c r="Z11" s="293"/>
      <c r="AA11" s="291">
        <v>2025</v>
      </c>
      <c r="AB11" s="292"/>
      <c r="AC11" s="292"/>
      <c r="AD11" s="293"/>
    </row>
    <row r="12" spans="2:30" ht="16.5" thickTop="1" thickBot="1" x14ac:dyDescent="0.3">
      <c r="C12" s="7"/>
      <c r="G12" s="49" t="s">
        <v>39</v>
      </c>
      <c r="H12" s="47" t="s">
        <v>102</v>
      </c>
      <c r="I12" s="47" t="s">
        <v>66</v>
      </c>
      <c r="J12" s="54" t="s">
        <v>65</v>
      </c>
      <c r="K12" s="80" t="s">
        <v>39</v>
      </c>
      <c r="L12" s="33" t="s">
        <v>102</v>
      </c>
      <c r="M12" s="33" t="s">
        <v>66</v>
      </c>
      <c r="N12" s="35" t="s">
        <v>65</v>
      </c>
      <c r="O12" s="90" t="s">
        <v>39</v>
      </c>
      <c r="P12" s="33" t="s">
        <v>102</v>
      </c>
      <c r="Q12" s="43" t="s">
        <v>66</v>
      </c>
      <c r="R12" s="37" t="s">
        <v>65</v>
      </c>
      <c r="S12" s="39" t="s">
        <v>39</v>
      </c>
      <c r="T12" s="24" t="s">
        <v>102</v>
      </c>
      <c r="U12" s="24" t="s">
        <v>66</v>
      </c>
      <c r="V12" s="40" t="s">
        <v>65</v>
      </c>
      <c r="W12" s="42" t="s">
        <v>39</v>
      </c>
      <c r="X12" s="24" t="s">
        <v>102</v>
      </c>
      <c r="Y12" s="24" t="s">
        <v>66</v>
      </c>
      <c r="Z12" s="40" t="s">
        <v>65</v>
      </c>
      <c r="AA12" s="42" t="s">
        <v>39</v>
      </c>
      <c r="AB12" s="24" t="s">
        <v>102</v>
      </c>
      <c r="AC12" s="38" t="s">
        <v>66</v>
      </c>
      <c r="AD12" s="65" t="s">
        <v>65</v>
      </c>
    </row>
    <row r="13" spans="2:30" x14ac:dyDescent="0.25">
      <c r="C13" s="7"/>
      <c r="D13" s="7" t="s">
        <v>12</v>
      </c>
      <c r="E13" s="7" t="s">
        <v>10</v>
      </c>
      <c r="F13" s="7" t="s">
        <v>11</v>
      </c>
      <c r="G13" s="84"/>
      <c r="H13" s="57"/>
      <c r="I13" s="57"/>
      <c r="J13" s="63"/>
      <c r="K13" s="81"/>
      <c r="L13" s="60"/>
      <c r="M13" s="60"/>
      <c r="N13" s="62"/>
      <c r="O13" s="88"/>
      <c r="P13" s="60"/>
      <c r="Q13" s="60"/>
      <c r="R13" s="62"/>
      <c r="S13" s="64"/>
      <c r="T13" s="60"/>
      <c r="U13" s="57"/>
      <c r="V13" s="62"/>
      <c r="W13" s="64"/>
      <c r="X13" s="60"/>
      <c r="Y13" s="60"/>
      <c r="Z13" s="62"/>
      <c r="AA13" s="64"/>
      <c r="AB13" s="60"/>
      <c r="AC13" s="60"/>
      <c r="AD13" s="62"/>
    </row>
    <row r="14" spans="2:30" x14ac:dyDescent="0.25">
      <c r="B14" s="4" t="s">
        <v>115</v>
      </c>
      <c r="C14" s="7" t="s">
        <v>1</v>
      </c>
      <c r="D14" s="9">
        <v>2500</v>
      </c>
      <c r="E14">
        <v>15</v>
      </c>
      <c r="F14" s="58">
        <f>D14*E14</f>
        <v>37500</v>
      </c>
      <c r="G14" s="85">
        <f>SUM(H14:J14)</f>
        <v>37500</v>
      </c>
      <c r="H14" s="73">
        <f>L14+P14+T14+X14+AB14</f>
        <v>0</v>
      </c>
      <c r="I14" s="73">
        <f>M14+Q14+U14+Y14+AC14</f>
        <v>0</v>
      </c>
      <c r="J14" s="69">
        <f>N14+R14+V14+Z14+AD14</f>
        <v>37500</v>
      </c>
      <c r="K14" s="82">
        <f>SUM(L14:N14)</f>
        <v>0</v>
      </c>
      <c r="L14" s="76"/>
      <c r="M14" s="76"/>
      <c r="N14" s="69"/>
      <c r="O14" s="82">
        <f t="shared" ref="O14:O26" si="0">SUM(P14:R14)</f>
        <v>37500</v>
      </c>
      <c r="P14" s="76"/>
      <c r="Q14" s="76"/>
      <c r="R14" s="69">
        <f>D14*15</f>
        <v>37500</v>
      </c>
      <c r="S14" s="79">
        <f t="shared" ref="S14:S19" si="1">SUM(T14:V14)</f>
        <v>0</v>
      </c>
      <c r="T14" s="76"/>
      <c r="U14" s="73"/>
      <c r="V14" s="69"/>
      <c r="W14" s="79"/>
      <c r="X14" s="76"/>
      <c r="Y14" s="76"/>
      <c r="Z14" s="69"/>
      <c r="AA14" s="79"/>
      <c r="AB14" s="76"/>
      <c r="AC14" s="76"/>
      <c r="AD14" s="69"/>
    </row>
    <row r="15" spans="2:30" x14ac:dyDescent="0.25">
      <c r="B15" s="4" t="s">
        <v>116</v>
      </c>
      <c r="C15" s="7" t="s">
        <v>6</v>
      </c>
      <c r="D15" s="9">
        <f>D14</f>
        <v>2500</v>
      </c>
      <c r="E15" s="52">
        <f>5*5</f>
        <v>25</v>
      </c>
      <c r="F15" s="58">
        <f>D15*E15</f>
        <v>62500</v>
      </c>
      <c r="G15" s="85">
        <f t="shared" ref="G15:G27" si="2">SUM(H15:J15)</f>
        <v>62500</v>
      </c>
      <c r="H15" s="73">
        <f t="shared" ref="H15:J27" si="3">L15+P15+T15+X15+AB15</f>
        <v>0</v>
      </c>
      <c r="I15" s="73">
        <f t="shared" si="3"/>
        <v>0</v>
      </c>
      <c r="J15" s="69">
        <f t="shared" si="3"/>
        <v>62500</v>
      </c>
      <c r="K15" s="82">
        <f t="shared" ref="K15:K27" si="4">SUM(L15:N15)</f>
        <v>0</v>
      </c>
      <c r="L15" s="76"/>
      <c r="M15" s="76"/>
      <c r="N15" s="69"/>
      <c r="O15" s="82">
        <f t="shared" si="0"/>
        <v>62500</v>
      </c>
      <c r="P15" s="76"/>
      <c r="Q15" s="76"/>
      <c r="R15" s="69">
        <f>D15*25</f>
        <v>62500</v>
      </c>
      <c r="S15" s="79">
        <f t="shared" si="1"/>
        <v>0</v>
      </c>
      <c r="T15" s="76"/>
      <c r="U15" s="73"/>
      <c r="V15" s="69"/>
      <c r="W15" s="79"/>
      <c r="X15" s="76"/>
      <c r="Y15" s="76"/>
      <c r="Z15" s="69"/>
      <c r="AA15" s="79"/>
      <c r="AB15" s="76"/>
      <c r="AC15" s="76"/>
      <c r="AD15" s="69"/>
    </row>
    <row r="16" spans="2:30" x14ac:dyDescent="0.25">
      <c r="B16" s="4"/>
      <c r="C16" s="7"/>
      <c r="D16" s="9"/>
      <c r="F16" s="58"/>
      <c r="G16" s="85">
        <f t="shared" si="2"/>
        <v>0</v>
      </c>
      <c r="H16" s="73">
        <f t="shared" si="3"/>
        <v>0</v>
      </c>
      <c r="I16" s="73">
        <f t="shared" si="3"/>
        <v>0</v>
      </c>
      <c r="J16" s="69">
        <f t="shared" si="3"/>
        <v>0</v>
      </c>
      <c r="K16" s="82">
        <f t="shared" si="4"/>
        <v>0</v>
      </c>
      <c r="L16" s="76"/>
      <c r="M16" s="76"/>
      <c r="N16" s="69"/>
      <c r="O16" s="82">
        <f t="shared" si="0"/>
        <v>0</v>
      </c>
      <c r="P16" s="76"/>
      <c r="Q16" s="76"/>
      <c r="R16" s="69"/>
      <c r="S16" s="79">
        <f t="shared" si="1"/>
        <v>0</v>
      </c>
      <c r="T16" s="76"/>
      <c r="U16" s="73"/>
      <c r="V16" s="69"/>
      <c r="W16" s="79"/>
      <c r="X16" s="76"/>
      <c r="Y16" s="76"/>
      <c r="Z16" s="69"/>
      <c r="AA16" s="79"/>
      <c r="AB16" s="76"/>
      <c r="AC16" s="76"/>
      <c r="AD16" s="69"/>
    </row>
    <row r="17" spans="2:30" x14ac:dyDescent="0.25">
      <c r="B17" s="4" t="s">
        <v>267</v>
      </c>
      <c r="C17" s="7" t="s">
        <v>29</v>
      </c>
      <c r="D17" s="9">
        <v>2500</v>
      </c>
      <c r="E17" s="52">
        <v>50</v>
      </c>
      <c r="F17" s="58">
        <f>D17*E17</f>
        <v>125000</v>
      </c>
      <c r="G17" s="85">
        <f t="shared" si="2"/>
        <v>125000</v>
      </c>
      <c r="H17" s="73">
        <f t="shared" si="3"/>
        <v>0</v>
      </c>
      <c r="I17" s="73">
        <f t="shared" si="3"/>
        <v>0</v>
      </c>
      <c r="J17" s="69">
        <f t="shared" si="3"/>
        <v>125000</v>
      </c>
      <c r="K17" s="82">
        <f t="shared" si="4"/>
        <v>0</v>
      </c>
      <c r="L17" s="76"/>
      <c r="M17" s="76"/>
      <c r="N17" s="69"/>
      <c r="O17" s="82">
        <f t="shared" si="0"/>
        <v>125000</v>
      </c>
      <c r="P17" s="76"/>
      <c r="Q17" s="76"/>
      <c r="R17" s="69">
        <f>D17*E17</f>
        <v>125000</v>
      </c>
      <c r="S17" s="79">
        <f t="shared" si="1"/>
        <v>0</v>
      </c>
      <c r="T17" s="76"/>
      <c r="U17" s="73"/>
      <c r="V17" s="69"/>
      <c r="W17" s="79"/>
      <c r="X17" s="76"/>
      <c r="Y17" s="76"/>
      <c r="Z17" s="69"/>
      <c r="AA17" s="79"/>
      <c r="AB17" s="76"/>
      <c r="AC17" s="76"/>
      <c r="AD17" s="69"/>
    </row>
    <row r="18" spans="2:30" x14ac:dyDescent="0.25">
      <c r="B18" s="4" t="s">
        <v>26</v>
      </c>
      <c r="C18" s="7" t="s">
        <v>29</v>
      </c>
      <c r="D18" s="9"/>
      <c r="E18" s="52">
        <f>2*5</f>
        <v>10</v>
      </c>
      <c r="F18" s="58">
        <f>D18*E18</f>
        <v>0</v>
      </c>
      <c r="G18" s="85">
        <f t="shared" si="2"/>
        <v>0</v>
      </c>
      <c r="H18" s="73">
        <f t="shared" si="3"/>
        <v>0</v>
      </c>
      <c r="I18" s="73">
        <f t="shared" si="3"/>
        <v>0</v>
      </c>
      <c r="J18" s="69">
        <f t="shared" si="3"/>
        <v>0</v>
      </c>
      <c r="K18" s="82">
        <f t="shared" si="4"/>
        <v>0</v>
      </c>
      <c r="L18" s="76">
        <f>F18</f>
        <v>0</v>
      </c>
      <c r="M18" s="76"/>
      <c r="N18" s="69"/>
      <c r="O18" s="82">
        <f t="shared" si="0"/>
        <v>0</v>
      </c>
      <c r="P18" s="76"/>
      <c r="Q18" s="76"/>
      <c r="R18" s="69"/>
      <c r="S18" s="79">
        <f t="shared" si="1"/>
        <v>0</v>
      </c>
      <c r="T18" s="76"/>
      <c r="U18" s="73"/>
      <c r="V18" s="69"/>
      <c r="W18" s="79"/>
      <c r="X18" s="76"/>
      <c r="Y18" s="76"/>
      <c r="Z18" s="69"/>
      <c r="AA18" s="79"/>
      <c r="AB18" s="76"/>
      <c r="AC18" s="76"/>
      <c r="AD18" s="69"/>
    </row>
    <row r="19" spans="2:30" x14ac:dyDescent="0.25">
      <c r="B19" s="4"/>
      <c r="C19" s="7"/>
      <c r="D19" s="9"/>
      <c r="F19" s="58"/>
      <c r="G19" s="85">
        <f t="shared" si="2"/>
        <v>0</v>
      </c>
      <c r="H19" s="73">
        <f t="shared" si="3"/>
        <v>0</v>
      </c>
      <c r="I19" s="73">
        <f t="shared" si="3"/>
        <v>0</v>
      </c>
      <c r="J19" s="69">
        <f t="shared" si="3"/>
        <v>0</v>
      </c>
      <c r="K19" s="82">
        <f t="shared" si="4"/>
        <v>0</v>
      </c>
      <c r="L19" s="76"/>
      <c r="M19" s="76"/>
      <c r="N19" s="69"/>
      <c r="O19" s="82">
        <f t="shared" si="0"/>
        <v>0</v>
      </c>
      <c r="P19" s="76"/>
      <c r="Q19" s="76"/>
      <c r="R19" s="69"/>
      <c r="S19" s="79">
        <f t="shared" si="1"/>
        <v>0</v>
      </c>
      <c r="T19" s="76"/>
      <c r="U19" s="73"/>
      <c r="V19" s="69"/>
      <c r="W19" s="79"/>
      <c r="X19" s="76"/>
      <c r="Y19" s="76"/>
      <c r="Z19" s="69"/>
      <c r="AA19" s="79"/>
      <c r="AB19" s="76"/>
      <c r="AC19" s="76"/>
      <c r="AD19" s="69"/>
    </row>
    <row r="20" spans="2:30" x14ac:dyDescent="0.25">
      <c r="B20" s="4" t="s">
        <v>268</v>
      </c>
      <c r="C20" s="7" t="s">
        <v>34</v>
      </c>
      <c r="D20" s="9">
        <v>2500</v>
      </c>
      <c r="E20" s="52">
        <v>25</v>
      </c>
      <c r="F20" s="58">
        <f>D20*E20</f>
        <v>62500</v>
      </c>
      <c r="G20" s="85">
        <f t="shared" si="2"/>
        <v>62500</v>
      </c>
      <c r="H20" s="73">
        <f t="shared" si="3"/>
        <v>62500</v>
      </c>
      <c r="I20" s="73">
        <f t="shared" si="3"/>
        <v>0</v>
      </c>
      <c r="J20" s="69">
        <f t="shared" si="3"/>
        <v>0</v>
      </c>
      <c r="K20" s="82"/>
      <c r="L20" s="76"/>
      <c r="M20" s="76"/>
      <c r="N20" s="69"/>
      <c r="O20" s="82">
        <f t="shared" si="0"/>
        <v>0</v>
      </c>
      <c r="P20" s="76"/>
      <c r="Q20" s="76"/>
      <c r="R20" s="69"/>
      <c r="S20" s="79">
        <f>SUM(T20:V20)</f>
        <v>62500</v>
      </c>
      <c r="T20" s="76">
        <f>D20*25</f>
        <v>62500</v>
      </c>
      <c r="U20" s="73"/>
      <c r="V20" s="69"/>
      <c r="W20" s="79"/>
      <c r="X20" s="76"/>
      <c r="Y20" s="76"/>
      <c r="Z20" s="69"/>
      <c r="AA20" s="79"/>
      <c r="AB20" s="76"/>
      <c r="AC20" s="76"/>
      <c r="AD20" s="69"/>
    </row>
    <row r="21" spans="2:30" x14ac:dyDescent="0.25">
      <c r="B21" s="4" t="s">
        <v>26</v>
      </c>
      <c r="C21" s="7" t="s">
        <v>34</v>
      </c>
      <c r="D21" s="9"/>
      <c r="E21" s="52">
        <f>2*5</f>
        <v>10</v>
      </c>
      <c r="F21" s="58">
        <f>D21*E21</f>
        <v>0</v>
      </c>
      <c r="G21" s="85">
        <f t="shared" si="2"/>
        <v>0</v>
      </c>
      <c r="H21" s="73">
        <f t="shared" si="3"/>
        <v>0</v>
      </c>
      <c r="I21" s="73">
        <f t="shared" si="3"/>
        <v>0</v>
      </c>
      <c r="J21" s="69">
        <f t="shared" si="3"/>
        <v>0</v>
      </c>
      <c r="K21" s="82">
        <f t="shared" si="4"/>
        <v>0</v>
      </c>
      <c r="L21" s="76">
        <f>F21</f>
        <v>0</v>
      </c>
      <c r="M21" s="76"/>
      <c r="N21" s="69"/>
      <c r="O21" s="82">
        <f t="shared" si="0"/>
        <v>0</v>
      </c>
      <c r="P21" s="76"/>
      <c r="Q21" s="76"/>
      <c r="R21" s="69"/>
      <c r="S21" s="79">
        <f t="shared" ref="S21:S27" si="5">SUM(T21:V21)</f>
        <v>0</v>
      </c>
      <c r="T21" s="76"/>
      <c r="U21" s="73"/>
      <c r="V21" s="69"/>
      <c r="W21" s="79"/>
      <c r="X21" s="76"/>
      <c r="Y21" s="76"/>
      <c r="Z21" s="69"/>
      <c r="AA21" s="79"/>
      <c r="AB21" s="76"/>
      <c r="AC21" s="76"/>
      <c r="AD21" s="69"/>
    </row>
    <row r="22" spans="2:30" x14ac:dyDescent="0.25">
      <c r="B22" s="4"/>
      <c r="C22" s="7"/>
      <c r="D22" s="9"/>
      <c r="F22" s="58"/>
      <c r="G22" s="85">
        <f t="shared" si="2"/>
        <v>0</v>
      </c>
      <c r="H22" s="73">
        <f t="shared" si="3"/>
        <v>0</v>
      </c>
      <c r="I22" s="73">
        <f t="shared" si="3"/>
        <v>0</v>
      </c>
      <c r="J22" s="69">
        <f t="shared" si="3"/>
        <v>0</v>
      </c>
      <c r="K22" s="82">
        <f t="shared" si="4"/>
        <v>0</v>
      </c>
      <c r="L22" s="76"/>
      <c r="M22" s="76"/>
      <c r="N22" s="69"/>
      <c r="O22" s="82">
        <f t="shared" si="0"/>
        <v>0</v>
      </c>
      <c r="P22" s="76"/>
      <c r="Q22" s="76"/>
      <c r="R22" s="69"/>
      <c r="S22" s="79">
        <f t="shared" si="5"/>
        <v>0</v>
      </c>
      <c r="T22" s="76"/>
      <c r="U22" s="73"/>
      <c r="V22" s="69"/>
      <c r="W22" s="79"/>
      <c r="X22" s="76"/>
      <c r="Y22" s="76"/>
      <c r="Z22" s="69"/>
      <c r="AA22" s="79"/>
      <c r="AB22" s="76"/>
      <c r="AC22" s="76"/>
      <c r="AD22" s="69"/>
    </row>
    <row r="23" spans="2:30" x14ac:dyDescent="0.25">
      <c r="B23" s="4" t="s">
        <v>269</v>
      </c>
      <c r="C23" s="7"/>
      <c r="D23" s="9">
        <v>500</v>
      </c>
      <c r="E23" s="52">
        <v>500</v>
      </c>
      <c r="F23" s="58">
        <f>D23*E23</f>
        <v>250000</v>
      </c>
      <c r="G23" s="85">
        <f t="shared" si="2"/>
        <v>250000</v>
      </c>
      <c r="H23" s="73">
        <f t="shared" si="3"/>
        <v>250000</v>
      </c>
      <c r="I23" s="73">
        <f t="shared" si="3"/>
        <v>0</v>
      </c>
      <c r="J23" s="69">
        <f t="shared" si="3"/>
        <v>0</v>
      </c>
      <c r="K23" s="82">
        <f t="shared" si="4"/>
        <v>0</v>
      </c>
      <c r="L23" s="76"/>
      <c r="M23" s="76"/>
      <c r="N23" s="69"/>
      <c r="O23" s="82"/>
      <c r="P23" s="76"/>
      <c r="Q23" s="76"/>
      <c r="R23" s="69"/>
      <c r="S23" s="79">
        <f t="shared" si="5"/>
        <v>250000</v>
      </c>
      <c r="T23" s="76">
        <f>D23*500</f>
        <v>250000</v>
      </c>
      <c r="U23" s="73"/>
      <c r="V23" s="69"/>
      <c r="W23" s="79"/>
      <c r="X23" s="76"/>
      <c r="Y23" s="76"/>
      <c r="Z23" s="69"/>
      <c r="AA23" s="79"/>
      <c r="AB23" s="76"/>
      <c r="AC23" s="76"/>
      <c r="AD23" s="69"/>
    </row>
    <row r="24" spans="2:30" x14ac:dyDescent="0.25">
      <c r="B24" s="4" t="s">
        <v>86</v>
      </c>
      <c r="C24" s="7" t="s">
        <v>35</v>
      </c>
      <c r="D24" s="19"/>
      <c r="E24" s="52">
        <f>C8</f>
        <v>0</v>
      </c>
      <c r="F24" s="58">
        <f t="shared" ref="F24:F27" si="6">D24*E24</f>
        <v>0</v>
      </c>
      <c r="G24" s="85">
        <f t="shared" si="2"/>
        <v>0</v>
      </c>
      <c r="H24" s="73">
        <f t="shared" si="3"/>
        <v>0</v>
      </c>
      <c r="I24" s="73">
        <f t="shared" si="3"/>
        <v>0</v>
      </c>
      <c r="J24" s="69">
        <f t="shared" si="3"/>
        <v>0</v>
      </c>
      <c r="K24" s="82">
        <f t="shared" si="4"/>
        <v>0</v>
      </c>
      <c r="L24" s="76"/>
      <c r="M24" s="76"/>
      <c r="N24" s="69"/>
      <c r="O24" s="82">
        <f t="shared" si="0"/>
        <v>0</v>
      </c>
      <c r="P24" s="76"/>
      <c r="Q24" s="76"/>
      <c r="R24" s="69">
        <f>F24</f>
        <v>0</v>
      </c>
      <c r="S24" s="79">
        <f t="shared" si="5"/>
        <v>0</v>
      </c>
      <c r="T24" s="76"/>
      <c r="U24" s="73"/>
      <c r="V24" s="69"/>
      <c r="W24" s="79"/>
      <c r="X24" s="76"/>
      <c r="Y24" s="76"/>
      <c r="Z24" s="69"/>
      <c r="AA24" s="79"/>
      <c r="AB24" s="76"/>
      <c r="AC24" s="76"/>
      <c r="AD24" s="69"/>
    </row>
    <row r="25" spans="2:30" x14ac:dyDescent="0.25">
      <c r="B25" s="4" t="s">
        <v>5</v>
      </c>
      <c r="C25" s="7" t="s">
        <v>35</v>
      </c>
      <c r="D25" s="19"/>
      <c r="E25">
        <v>0</v>
      </c>
      <c r="F25" s="58">
        <f t="shared" si="6"/>
        <v>0</v>
      </c>
      <c r="G25" s="85">
        <f t="shared" si="2"/>
        <v>0</v>
      </c>
      <c r="H25" s="73">
        <f t="shared" si="3"/>
        <v>0</v>
      </c>
      <c r="I25" s="73">
        <f t="shared" si="3"/>
        <v>0</v>
      </c>
      <c r="J25" s="69">
        <f t="shared" si="3"/>
        <v>0</v>
      </c>
      <c r="K25" s="82">
        <f t="shared" si="4"/>
        <v>0</v>
      </c>
      <c r="L25" s="76"/>
      <c r="M25" s="76"/>
      <c r="N25" s="69"/>
      <c r="O25" s="82">
        <f t="shared" si="0"/>
        <v>0</v>
      </c>
      <c r="P25" s="76"/>
      <c r="Q25" s="76"/>
      <c r="R25" s="69"/>
      <c r="S25" s="79">
        <f t="shared" si="5"/>
        <v>0</v>
      </c>
      <c r="T25" s="76"/>
      <c r="U25" s="73"/>
      <c r="V25" s="69"/>
      <c r="W25" s="79"/>
      <c r="X25" s="76"/>
      <c r="Y25" s="76"/>
      <c r="Z25" s="69"/>
      <c r="AA25" s="79"/>
      <c r="AB25" s="76"/>
      <c r="AC25" s="76"/>
      <c r="AD25" s="69"/>
    </row>
    <row r="26" spans="2:30" x14ac:dyDescent="0.25">
      <c r="B26" s="4" t="s">
        <v>30</v>
      </c>
      <c r="C26" s="7" t="s">
        <v>29</v>
      </c>
      <c r="D26" s="9">
        <v>40</v>
      </c>
      <c r="E26">
        <v>100</v>
      </c>
      <c r="F26" s="58">
        <f t="shared" si="6"/>
        <v>4000</v>
      </c>
      <c r="G26" s="85">
        <f t="shared" si="2"/>
        <v>0</v>
      </c>
      <c r="H26" s="73">
        <f t="shared" si="3"/>
        <v>0</v>
      </c>
      <c r="I26" s="73">
        <f t="shared" si="3"/>
        <v>0</v>
      </c>
      <c r="J26" s="69">
        <f t="shared" si="3"/>
        <v>0</v>
      </c>
      <c r="K26" s="82">
        <f t="shared" si="4"/>
        <v>0</v>
      </c>
      <c r="L26" s="76"/>
      <c r="M26" s="76"/>
      <c r="N26" s="69"/>
      <c r="O26" s="82">
        <f t="shared" si="0"/>
        <v>0</v>
      </c>
      <c r="P26" s="76"/>
      <c r="Q26" s="76"/>
      <c r="R26" s="69"/>
      <c r="S26" s="79"/>
      <c r="T26" s="76"/>
      <c r="U26" s="73"/>
      <c r="V26" s="69"/>
      <c r="W26" s="79"/>
      <c r="X26" s="76"/>
      <c r="Y26" s="76"/>
      <c r="Z26" s="69"/>
      <c r="AA26" s="79"/>
      <c r="AB26" s="76"/>
      <c r="AC26" s="76"/>
      <c r="AD26" s="69"/>
    </row>
    <row r="27" spans="2:30" x14ac:dyDescent="0.25">
      <c r="B27" s="4" t="s">
        <v>7</v>
      </c>
      <c r="C27" s="7" t="s">
        <v>29</v>
      </c>
      <c r="D27" s="9"/>
      <c r="E27">
        <v>0</v>
      </c>
      <c r="F27" s="58">
        <f t="shared" si="6"/>
        <v>0</v>
      </c>
      <c r="G27" s="85">
        <f t="shared" si="2"/>
        <v>0</v>
      </c>
      <c r="H27" s="73">
        <f t="shared" si="3"/>
        <v>0</v>
      </c>
      <c r="I27" s="73">
        <f t="shared" si="3"/>
        <v>0</v>
      </c>
      <c r="J27" s="69">
        <f t="shared" si="3"/>
        <v>0</v>
      </c>
      <c r="K27" s="82">
        <f t="shared" si="4"/>
        <v>0</v>
      </c>
      <c r="L27" s="76"/>
      <c r="M27" s="76"/>
      <c r="N27" s="69"/>
      <c r="O27" s="82">
        <f t="shared" ref="O27" si="7">SUM(P27:R27)</f>
        <v>0</v>
      </c>
      <c r="P27" s="76"/>
      <c r="Q27" s="76"/>
      <c r="R27" s="69"/>
      <c r="S27" s="79">
        <f t="shared" si="5"/>
        <v>0</v>
      </c>
      <c r="T27" s="76"/>
      <c r="U27" s="73"/>
      <c r="V27" s="69"/>
      <c r="W27" s="79"/>
      <c r="X27" s="76"/>
      <c r="Y27" s="76"/>
      <c r="Z27" s="69"/>
      <c r="AA27" s="79"/>
      <c r="AB27" s="76"/>
      <c r="AC27" s="76"/>
      <c r="AD27" s="69"/>
    </row>
    <row r="28" spans="2:30" ht="15.75" thickBot="1" x14ac:dyDescent="0.3">
      <c r="B28" s="4"/>
      <c r="F28" s="1"/>
      <c r="G28" s="85"/>
      <c r="H28" s="73"/>
      <c r="I28" s="73"/>
      <c r="J28" s="69"/>
      <c r="K28" s="82"/>
      <c r="L28" s="76"/>
      <c r="M28" s="76"/>
      <c r="N28" s="69"/>
      <c r="O28" s="82"/>
      <c r="P28" s="76"/>
      <c r="Q28" s="76"/>
      <c r="R28" s="69"/>
      <c r="S28" s="79"/>
      <c r="T28" s="76"/>
      <c r="U28" s="73"/>
      <c r="V28" s="69"/>
      <c r="W28" s="79"/>
      <c r="X28" s="76"/>
      <c r="Y28" s="76"/>
      <c r="Z28" s="69"/>
      <c r="AA28" s="79"/>
      <c r="AB28" s="76"/>
      <c r="AC28" s="76"/>
      <c r="AD28" s="69"/>
    </row>
    <row r="29" spans="2:30" ht="15.75" thickBot="1" x14ac:dyDescent="0.3">
      <c r="B29" s="13" t="s">
        <v>8</v>
      </c>
      <c r="C29" s="12"/>
      <c r="D29" s="12"/>
      <c r="E29" s="12"/>
      <c r="F29" s="59">
        <f>SUM(F14:F27)</f>
        <v>541500</v>
      </c>
      <c r="G29" s="86">
        <f t="shared" ref="G29:I29" si="8">SUM(G14:G27)</f>
        <v>537500</v>
      </c>
      <c r="H29" s="75">
        <f t="shared" si="8"/>
        <v>312500</v>
      </c>
      <c r="I29" s="75">
        <f t="shared" si="8"/>
        <v>0</v>
      </c>
      <c r="J29" s="75">
        <f>SUM(J14:J27)</f>
        <v>225000</v>
      </c>
      <c r="K29" s="91">
        <f t="shared" ref="K29:M29" si="9">SUM(K14:K27)</f>
        <v>0</v>
      </c>
      <c r="L29" s="75">
        <f t="shared" si="9"/>
        <v>0</v>
      </c>
      <c r="M29" s="75">
        <f t="shared" si="9"/>
        <v>0</v>
      </c>
      <c r="N29" s="75">
        <f>SUM(N14:N27)</f>
        <v>0</v>
      </c>
      <c r="O29" s="91">
        <f t="shared" ref="O29:Q29" si="10">SUM(O14:O27)</f>
        <v>225000</v>
      </c>
      <c r="P29" s="75">
        <f t="shared" si="10"/>
        <v>0</v>
      </c>
      <c r="Q29" s="75">
        <f t="shared" si="10"/>
        <v>0</v>
      </c>
      <c r="R29" s="75">
        <f>SUM(R14:R27)</f>
        <v>225000</v>
      </c>
      <c r="S29" s="77">
        <f>SUM(S14:S27)</f>
        <v>312500</v>
      </c>
      <c r="T29" s="77">
        <f t="shared" ref="T29:V29" si="11">SUM(T14:T27)</f>
        <v>312500</v>
      </c>
      <c r="U29" s="77">
        <f t="shared" si="11"/>
        <v>0</v>
      </c>
      <c r="V29" s="77">
        <f t="shared" si="11"/>
        <v>0</v>
      </c>
      <c r="W29" s="75">
        <f t="shared" ref="W29:Y29" si="12">SUM(W14:W27)</f>
        <v>0</v>
      </c>
      <c r="X29" s="75">
        <f t="shared" si="12"/>
        <v>0</v>
      </c>
      <c r="Y29" s="75">
        <f t="shared" si="12"/>
        <v>0</v>
      </c>
      <c r="Z29" s="75">
        <f>SUM(Z14:Z27)</f>
        <v>0</v>
      </c>
      <c r="AA29" s="77"/>
      <c r="AB29" s="78"/>
      <c r="AC29" s="78"/>
      <c r="AD29" s="75"/>
    </row>
    <row r="30" spans="2:30" hidden="1" x14ac:dyDescent="0.25">
      <c r="B30" s="4" t="s">
        <v>3</v>
      </c>
      <c r="C30" s="7" t="s">
        <v>1</v>
      </c>
      <c r="D30" s="9" t="e">
        <f>#REF!*D25</f>
        <v>#REF!</v>
      </c>
      <c r="F30" s="10" t="e">
        <f>D30*E30</f>
        <v>#REF!</v>
      </c>
    </row>
    <row r="31" spans="2:30" hidden="1" x14ac:dyDescent="0.25">
      <c r="B31" s="4" t="s">
        <v>4</v>
      </c>
      <c r="C31" s="7" t="s">
        <v>6</v>
      </c>
      <c r="D31" s="9" t="e">
        <f>#REF!*D25</f>
        <v>#REF!</v>
      </c>
      <c r="F31" s="10" t="e">
        <f>D31*E31</f>
        <v>#REF!</v>
      </c>
    </row>
    <row r="32" spans="2:30" hidden="1" x14ac:dyDescent="0.25">
      <c r="B32" s="4"/>
      <c r="C32" s="7"/>
      <c r="D32" s="9"/>
      <c r="F32" s="10"/>
    </row>
    <row r="33" spans="2:6" hidden="1" x14ac:dyDescent="0.25">
      <c r="B33" s="4" t="s">
        <v>24</v>
      </c>
      <c r="C33" s="7" t="s">
        <v>29</v>
      </c>
      <c r="D33" s="9" t="e">
        <f>#REF!*D26</f>
        <v>#REF!</v>
      </c>
      <c r="F33" s="10" t="e">
        <f>D33*E33</f>
        <v>#REF!</v>
      </c>
    </row>
    <row r="34" spans="2:6" hidden="1" x14ac:dyDescent="0.25">
      <c r="B34" s="4" t="s">
        <v>26</v>
      </c>
      <c r="C34" s="7" t="s">
        <v>29</v>
      </c>
      <c r="D34" s="9">
        <v>35</v>
      </c>
      <c r="F34" s="10">
        <f>D34*E34</f>
        <v>0</v>
      </c>
    </row>
    <row r="35" spans="2:6" hidden="1" x14ac:dyDescent="0.25">
      <c r="B35" s="4"/>
      <c r="C35" s="7"/>
      <c r="D35" s="9"/>
      <c r="F35" s="10"/>
    </row>
    <row r="36" spans="2:6" hidden="1" x14ac:dyDescent="0.25">
      <c r="B36" s="4" t="s">
        <v>36</v>
      </c>
      <c r="C36" s="7" t="s">
        <v>34</v>
      </c>
      <c r="D36" s="9">
        <v>100</v>
      </c>
      <c r="F36" s="10">
        <f>D36*E36</f>
        <v>0</v>
      </c>
    </row>
    <row r="37" spans="2:6" hidden="1" x14ac:dyDescent="0.25">
      <c r="B37" s="4" t="s">
        <v>33</v>
      </c>
      <c r="C37" s="7" t="s">
        <v>34</v>
      </c>
      <c r="D37" s="9">
        <v>8</v>
      </c>
      <c r="F37" s="10">
        <f>D37*E37</f>
        <v>0</v>
      </c>
    </row>
    <row r="38" spans="2:6" hidden="1" x14ac:dyDescent="0.25">
      <c r="B38" s="4"/>
      <c r="C38" s="7"/>
      <c r="D38" s="9"/>
      <c r="F38" s="10"/>
    </row>
    <row r="39" spans="2:6" hidden="1" x14ac:dyDescent="0.25">
      <c r="B39" s="4" t="s">
        <v>25</v>
      </c>
      <c r="C39" s="7" t="s">
        <v>31</v>
      </c>
      <c r="D39" s="9"/>
      <c r="F39" s="10" t="e">
        <f>SUM(F40:F43)</f>
        <v>#REF!</v>
      </c>
    </row>
    <row r="40" spans="2:6" hidden="1" x14ac:dyDescent="0.25">
      <c r="B40" s="4" t="s">
        <v>32</v>
      </c>
      <c r="C40" s="7" t="s">
        <v>35</v>
      </c>
      <c r="D40" s="9" t="e">
        <f>#REF!*D25</f>
        <v>#REF!</v>
      </c>
      <c r="F40" s="10" t="e">
        <f>D40*E40</f>
        <v>#REF!</v>
      </c>
    </row>
    <row r="41" spans="2:6" hidden="1" x14ac:dyDescent="0.25">
      <c r="B41" s="4" t="s">
        <v>5</v>
      </c>
      <c r="C41" s="7" t="s">
        <v>35</v>
      </c>
      <c r="D41" s="19" t="e">
        <f>#REF!*D25</f>
        <v>#REF!</v>
      </c>
      <c r="F41" s="10" t="e">
        <f>D41*E41</f>
        <v>#REF!</v>
      </c>
    </row>
    <row r="42" spans="2:6" hidden="1" x14ac:dyDescent="0.25">
      <c r="B42" s="4" t="s">
        <v>30</v>
      </c>
      <c r="C42" s="7" t="s">
        <v>29</v>
      </c>
      <c r="D42" s="9">
        <v>40</v>
      </c>
      <c r="F42" s="10">
        <f>D42*E42*E39</f>
        <v>0</v>
      </c>
    </row>
    <row r="43" spans="2:6" hidden="1" x14ac:dyDescent="0.25">
      <c r="B43" s="4" t="s">
        <v>7</v>
      </c>
      <c r="C43" s="7" t="s">
        <v>29</v>
      </c>
      <c r="D43" s="9">
        <v>20</v>
      </c>
      <c r="F43" s="10">
        <f>D43*E43*E39</f>
        <v>0</v>
      </c>
    </row>
    <row r="44" spans="2:6" hidden="1" x14ac:dyDescent="0.25">
      <c r="B44" s="4"/>
      <c r="F44" s="1"/>
    </row>
    <row r="45" spans="2:6" hidden="1" x14ac:dyDescent="0.25">
      <c r="B45" s="13" t="s">
        <v>8</v>
      </c>
      <c r="C45" s="12"/>
      <c r="D45" s="12"/>
      <c r="E45" s="12"/>
      <c r="F45" s="11" t="e">
        <f>SUM(F28:F39)</f>
        <v>#REF!</v>
      </c>
    </row>
    <row r="46" spans="2:6" hidden="1" x14ac:dyDescent="0.25"/>
    <row r="50" spans="6:6" x14ac:dyDescent="0.25">
      <c r="F50" s="16"/>
    </row>
    <row r="51" spans="6:6" x14ac:dyDescent="0.25">
      <c r="F51" s="16"/>
    </row>
    <row r="52" spans="6:6" x14ac:dyDescent="0.25">
      <c r="F52" s="16"/>
    </row>
  </sheetData>
  <mergeCells count="6">
    <mergeCell ref="AA11:AD11"/>
    <mergeCell ref="G11:J11"/>
    <mergeCell ref="K11:N11"/>
    <mergeCell ref="O11:R11"/>
    <mergeCell ref="S11:V11"/>
    <mergeCell ref="W11:Z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1"/>
  <sheetViews>
    <sheetView zoomScale="70" zoomScaleNormal="70" workbookViewId="0">
      <selection activeCell="M80" sqref="M8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1.5703125" bestFit="1" customWidth="1"/>
    <col min="7" max="7" width="11.140625" customWidth="1"/>
    <col min="8" max="8" width="11.7109375" customWidth="1"/>
    <col min="10" max="10" width="10.42578125" customWidth="1"/>
    <col min="15" max="15" width="12.85546875" customWidth="1"/>
  </cols>
  <sheetData>
    <row r="3" spans="2:6" x14ac:dyDescent="0.25">
      <c r="B3" t="s">
        <v>89</v>
      </c>
    </row>
    <row r="4" spans="2:6" x14ac:dyDescent="0.25">
      <c r="B4" t="s">
        <v>125</v>
      </c>
    </row>
    <row r="5" spans="2:6" x14ac:dyDescent="0.25">
      <c r="B5" t="s">
        <v>92</v>
      </c>
    </row>
    <row r="6" spans="2:6" x14ac:dyDescent="0.25">
      <c r="B6" s="145" t="s">
        <v>160</v>
      </c>
    </row>
    <row r="7" spans="2:6" x14ac:dyDescent="0.25">
      <c r="B7" s="1"/>
    </row>
    <row r="8" spans="2:6" x14ac:dyDescent="0.25">
      <c r="B8" t="s">
        <v>161</v>
      </c>
    </row>
    <row r="9" spans="2:6" ht="20.25" thickBot="1" x14ac:dyDescent="0.35">
      <c r="B9" s="3"/>
      <c r="C9" s="5"/>
      <c r="D9" s="3"/>
      <c r="E9" s="3"/>
      <c r="F9" s="3"/>
    </row>
    <row r="10" spans="2:6" ht="15.75" thickTop="1" x14ac:dyDescent="0.25"/>
    <row r="11" spans="2:6" ht="15.75" thickBot="1" x14ac:dyDescent="0.3">
      <c r="B11" s="4"/>
      <c r="C11" s="7" t="s">
        <v>0</v>
      </c>
      <c r="D11" s="9"/>
    </row>
    <row r="12" spans="2:6" hidden="1" x14ac:dyDescent="0.25">
      <c r="B12" s="4" t="s">
        <v>15</v>
      </c>
      <c r="C12" s="7" t="s">
        <v>9</v>
      </c>
      <c r="D12" s="9">
        <f>1+D15</f>
        <v>1</v>
      </c>
    </row>
    <row r="13" spans="2:6" hidden="1" x14ac:dyDescent="0.25">
      <c r="B13" s="4" t="s">
        <v>13</v>
      </c>
      <c r="C13" s="7" t="s">
        <v>21</v>
      </c>
      <c r="D13" s="9">
        <f>SUM(D15:D22)</f>
        <v>1</v>
      </c>
    </row>
    <row r="14" spans="2:6" hidden="1" x14ac:dyDescent="0.25">
      <c r="B14" s="4"/>
      <c r="C14" s="7"/>
    </row>
    <row r="15" spans="2:6" ht="30" hidden="1" x14ac:dyDescent="0.25">
      <c r="B15" s="15" t="s">
        <v>16</v>
      </c>
      <c r="C15" s="7"/>
      <c r="D15" s="14"/>
    </row>
    <row r="16" spans="2:6" ht="30" hidden="1" x14ac:dyDescent="0.25">
      <c r="B16" s="15" t="s">
        <v>28</v>
      </c>
      <c r="C16" s="7"/>
      <c r="D16" s="14"/>
    </row>
    <row r="17" spans="1:6" ht="30" hidden="1" x14ac:dyDescent="0.25">
      <c r="B17" s="15" t="s">
        <v>22</v>
      </c>
      <c r="C17" s="7"/>
      <c r="D17" s="14"/>
    </row>
    <row r="18" spans="1:6" ht="30" hidden="1" x14ac:dyDescent="0.25">
      <c r="B18" s="15" t="s">
        <v>17</v>
      </c>
      <c r="C18" s="7"/>
      <c r="D18" s="14">
        <v>1</v>
      </c>
    </row>
    <row r="19" spans="1:6" ht="30" hidden="1" x14ac:dyDescent="0.25">
      <c r="B19" s="15" t="s">
        <v>18</v>
      </c>
      <c r="C19" s="7"/>
      <c r="D19" s="14"/>
    </row>
    <row r="20" spans="1:6" ht="30" hidden="1" x14ac:dyDescent="0.25">
      <c r="B20" s="15" t="s">
        <v>19</v>
      </c>
      <c r="C20" s="7"/>
      <c r="D20" s="14"/>
    </row>
    <row r="21" spans="1:6" ht="30" hidden="1" x14ac:dyDescent="0.25">
      <c r="B21" s="15" t="s">
        <v>27</v>
      </c>
      <c r="C21" s="7"/>
      <c r="D21" s="14"/>
    </row>
    <row r="22" spans="1:6" ht="30" hidden="1" x14ac:dyDescent="0.25">
      <c r="B22" s="15" t="s">
        <v>20</v>
      </c>
      <c r="C22" s="7"/>
      <c r="D22" s="14"/>
    </row>
    <row r="23" spans="1:6" hidden="1" x14ac:dyDescent="0.25">
      <c r="C23" s="7"/>
    </row>
    <row r="24" spans="1:6" ht="18" hidden="1" thickBot="1" x14ac:dyDescent="0.35">
      <c r="B24" s="2" t="s">
        <v>40</v>
      </c>
      <c r="C24" s="8"/>
      <c r="D24" s="2"/>
      <c r="E24" s="2"/>
      <c r="F24" s="2"/>
    </row>
    <row r="25" spans="1:6" hidden="1" x14ac:dyDescent="0.25">
      <c r="A25" t="e">
        <f>#REF!</f>
        <v>#REF!</v>
      </c>
      <c r="C25" s="7"/>
      <c r="D25" s="18" t="e">
        <f>#REF!</f>
        <v>#REF!</v>
      </c>
    </row>
    <row r="26" spans="1:6" hidden="1" x14ac:dyDescent="0.25">
      <c r="A26" t="e">
        <f>#REF!</f>
        <v>#REF!</v>
      </c>
      <c r="C26" s="7"/>
      <c r="D26" s="18" t="e">
        <f>#REF!</f>
        <v>#REF!</v>
      </c>
    </row>
    <row r="27" spans="1:6" hidden="1" x14ac:dyDescent="0.25">
      <c r="C27" s="7"/>
      <c r="D27" s="7" t="s">
        <v>12</v>
      </c>
      <c r="E27" s="7" t="s">
        <v>10</v>
      </c>
      <c r="F27" s="7" t="s">
        <v>11</v>
      </c>
    </row>
    <row r="28" spans="1:6" hidden="1" x14ac:dyDescent="0.25">
      <c r="B28" s="4" t="s">
        <v>23</v>
      </c>
      <c r="C28" s="7" t="s">
        <v>1</v>
      </c>
      <c r="D28" s="9" t="e">
        <f>#REF!*D25</f>
        <v>#REF!</v>
      </c>
      <c r="F28" s="10" t="e">
        <f>D28*E28</f>
        <v>#REF!</v>
      </c>
    </row>
    <row r="29" spans="1:6" hidden="1" x14ac:dyDescent="0.25">
      <c r="B29" s="4" t="s">
        <v>2</v>
      </c>
      <c r="C29" s="7" t="s">
        <v>1</v>
      </c>
      <c r="D29" s="9" t="e">
        <f>#REF!*D25</f>
        <v>#REF!</v>
      </c>
      <c r="F29" s="10" t="e">
        <f>D29*E29</f>
        <v>#REF!</v>
      </c>
    </row>
    <row r="30" spans="1:6" hidden="1" x14ac:dyDescent="0.25">
      <c r="B30" s="4" t="s">
        <v>3</v>
      </c>
      <c r="C30" s="7" t="s">
        <v>1</v>
      </c>
      <c r="D30" s="9" t="e">
        <f>#REF!*D25</f>
        <v>#REF!</v>
      </c>
      <c r="F30" s="10" t="e">
        <f>D30*E30</f>
        <v>#REF!</v>
      </c>
    </row>
    <row r="31" spans="1:6" hidden="1" x14ac:dyDescent="0.25">
      <c r="B31" s="4" t="s">
        <v>4</v>
      </c>
      <c r="C31" s="7" t="s">
        <v>6</v>
      </c>
      <c r="D31" s="9" t="e">
        <f>#REF!*D25</f>
        <v>#REF!</v>
      </c>
      <c r="F31" s="10" t="e">
        <f>D31*E31</f>
        <v>#REF!</v>
      </c>
    </row>
    <row r="32" spans="1:6" hidden="1" x14ac:dyDescent="0.25">
      <c r="B32" s="4"/>
      <c r="C32" s="7"/>
      <c r="D32" s="9"/>
      <c r="F32" s="10"/>
    </row>
    <row r="33" spans="2:30" hidden="1" x14ac:dyDescent="0.25">
      <c r="B33" s="4" t="s">
        <v>24</v>
      </c>
      <c r="C33" s="7" t="s">
        <v>29</v>
      </c>
      <c r="D33" s="9" t="e">
        <f>#REF!*D26</f>
        <v>#REF!</v>
      </c>
      <c r="F33" s="10" t="e">
        <f>D33*E33</f>
        <v>#REF!</v>
      </c>
    </row>
    <row r="34" spans="2:30" hidden="1" x14ac:dyDescent="0.25">
      <c r="B34" s="4" t="s">
        <v>26</v>
      </c>
      <c r="C34" s="7" t="s">
        <v>29</v>
      </c>
      <c r="D34" s="9">
        <v>35</v>
      </c>
      <c r="F34" s="10">
        <f>D34*E34</f>
        <v>0</v>
      </c>
    </row>
    <row r="35" spans="2:30" hidden="1" x14ac:dyDescent="0.25">
      <c r="B35" s="4"/>
      <c r="C35" s="7"/>
      <c r="D35" s="9"/>
      <c r="F35" s="10"/>
    </row>
    <row r="36" spans="2:30" hidden="1" x14ac:dyDescent="0.25">
      <c r="B36" s="4" t="s">
        <v>36</v>
      </c>
      <c r="C36" s="7" t="s">
        <v>34</v>
      </c>
      <c r="D36" s="9">
        <v>100</v>
      </c>
      <c r="F36" s="10">
        <f>D36*E36</f>
        <v>0</v>
      </c>
    </row>
    <row r="37" spans="2:30" hidden="1" x14ac:dyDescent="0.25">
      <c r="B37" s="4" t="s">
        <v>33</v>
      </c>
      <c r="C37" s="7" t="s">
        <v>34</v>
      </c>
      <c r="D37" s="9">
        <v>8</v>
      </c>
      <c r="F37" s="10">
        <f>D37*E37</f>
        <v>0</v>
      </c>
    </row>
    <row r="38" spans="2:30" hidden="1" x14ac:dyDescent="0.25">
      <c r="B38" s="4"/>
      <c r="C38" s="7"/>
      <c r="D38" s="9"/>
      <c r="F38" s="10"/>
    </row>
    <row r="39" spans="2:30" hidden="1" x14ac:dyDescent="0.25">
      <c r="B39" s="4" t="s">
        <v>25</v>
      </c>
      <c r="C39" s="7" t="s">
        <v>31</v>
      </c>
      <c r="D39" s="9"/>
      <c r="F39" s="10" t="e">
        <f>SUM(F40:F43)</f>
        <v>#REF!</v>
      </c>
    </row>
    <row r="40" spans="2:30" hidden="1" x14ac:dyDescent="0.25">
      <c r="B40" s="4" t="s">
        <v>32</v>
      </c>
      <c r="C40" s="7" t="s">
        <v>35</v>
      </c>
      <c r="D40" s="9" t="e">
        <f>#REF!*D25</f>
        <v>#REF!</v>
      </c>
      <c r="F40" s="10" t="e">
        <f>D40*E40</f>
        <v>#REF!</v>
      </c>
    </row>
    <row r="41" spans="2:30" hidden="1" x14ac:dyDescent="0.25">
      <c r="B41" s="4" t="s">
        <v>5</v>
      </c>
      <c r="C41" s="7" t="s">
        <v>35</v>
      </c>
      <c r="D41" s="19" t="e">
        <f>#REF!*D25</f>
        <v>#REF!</v>
      </c>
      <c r="F41" s="10" t="e">
        <f>D41*E41</f>
        <v>#REF!</v>
      </c>
    </row>
    <row r="42" spans="2:30" hidden="1" x14ac:dyDescent="0.25">
      <c r="B42" s="4" t="s">
        <v>30</v>
      </c>
      <c r="C42" s="7" t="s">
        <v>29</v>
      </c>
      <c r="D42" s="9">
        <v>40</v>
      </c>
      <c r="F42" s="10">
        <f>D42*E42*E39</f>
        <v>0</v>
      </c>
    </row>
    <row r="43" spans="2:30" hidden="1" x14ac:dyDescent="0.25">
      <c r="B43" s="4" t="s">
        <v>7</v>
      </c>
      <c r="C43" s="7" t="s">
        <v>29</v>
      </c>
      <c r="D43" s="9">
        <v>20</v>
      </c>
      <c r="F43" s="10">
        <f>D43*E43*E39</f>
        <v>0</v>
      </c>
    </row>
    <row r="44" spans="2:30" hidden="1" x14ac:dyDescent="0.25">
      <c r="B44" s="4"/>
      <c r="F44" s="1"/>
    </row>
    <row r="45" spans="2:30" hidden="1" x14ac:dyDescent="0.25">
      <c r="B45" s="13" t="s">
        <v>8</v>
      </c>
      <c r="C45" s="12"/>
      <c r="D45" s="12"/>
      <c r="E45" s="12"/>
      <c r="F45" s="11" t="e">
        <f>SUM(F28:F39)</f>
        <v>#REF!</v>
      </c>
    </row>
    <row r="46" spans="2:30" hidden="1" x14ac:dyDescent="0.25"/>
    <row r="47" spans="2:30" ht="18" thickBot="1" x14ac:dyDescent="0.35">
      <c r="B47" s="2" t="s">
        <v>75</v>
      </c>
      <c r="C47" s="8"/>
      <c r="D47" s="2"/>
      <c r="E47" s="2"/>
      <c r="F47" s="2"/>
      <c r="G47" s="294" t="s">
        <v>68</v>
      </c>
      <c r="H47" s="295"/>
      <c r="I47" s="295"/>
      <c r="J47" s="296"/>
      <c r="K47" s="291">
        <v>2021</v>
      </c>
      <c r="L47" s="292"/>
      <c r="M47" s="292"/>
      <c r="N47" s="293"/>
      <c r="O47" s="291">
        <v>2022</v>
      </c>
      <c r="P47" s="292"/>
      <c r="Q47" s="292"/>
      <c r="R47" s="293"/>
      <c r="S47" s="291">
        <v>2023</v>
      </c>
      <c r="T47" s="292"/>
      <c r="U47" s="292"/>
      <c r="V47" s="293"/>
      <c r="W47" s="291">
        <v>2024</v>
      </c>
      <c r="X47" s="292"/>
      <c r="Y47" s="292"/>
      <c r="Z47" s="293"/>
      <c r="AA47" s="291">
        <v>2025</v>
      </c>
      <c r="AB47" s="292"/>
      <c r="AC47" s="292"/>
      <c r="AD47" s="293"/>
    </row>
    <row r="48" spans="2:30" ht="16.5" thickTop="1" thickBot="1" x14ac:dyDescent="0.3">
      <c r="C48" s="7"/>
      <c r="G48" s="49" t="s">
        <v>39</v>
      </c>
      <c r="H48" s="47" t="s">
        <v>102</v>
      </c>
      <c r="I48" s="47" t="s">
        <v>66</v>
      </c>
      <c r="J48" s="54" t="s">
        <v>65</v>
      </c>
      <c r="K48" s="80" t="s">
        <v>39</v>
      </c>
      <c r="L48" s="33" t="s">
        <v>102</v>
      </c>
      <c r="M48" s="33" t="s">
        <v>66</v>
      </c>
      <c r="N48" s="35" t="s">
        <v>65</v>
      </c>
      <c r="O48" s="90" t="s">
        <v>39</v>
      </c>
      <c r="P48" s="33" t="s">
        <v>102</v>
      </c>
      <c r="Q48" s="43" t="s">
        <v>66</v>
      </c>
      <c r="R48" s="37" t="s">
        <v>65</v>
      </c>
      <c r="S48" s="39" t="s">
        <v>39</v>
      </c>
      <c r="T48" s="24" t="s">
        <v>102</v>
      </c>
      <c r="U48" s="24" t="s">
        <v>66</v>
      </c>
      <c r="V48" s="40" t="s">
        <v>65</v>
      </c>
      <c r="W48" s="42" t="s">
        <v>39</v>
      </c>
      <c r="X48" s="24" t="s">
        <v>102</v>
      </c>
      <c r="Y48" s="24" t="s">
        <v>66</v>
      </c>
      <c r="Z48" s="40" t="s">
        <v>65</v>
      </c>
      <c r="AA48" s="42" t="s">
        <v>39</v>
      </c>
      <c r="AB48" s="24" t="s">
        <v>102</v>
      </c>
      <c r="AC48" s="38" t="s">
        <v>66</v>
      </c>
      <c r="AD48" s="65" t="s">
        <v>65</v>
      </c>
    </row>
    <row r="49" spans="2:30" x14ac:dyDescent="0.25">
      <c r="C49" s="7"/>
      <c r="D49" s="7" t="s">
        <v>12</v>
      </c>
      <c r="E49" s="7" t="s">
        <v>10</v>
      </c>
      <c r="F49" s="7" t="s">
        <v>11</v>
      </c>
      <c r="G49" s="84"/>
      <c r="H49" s="57"/>
      <c r="I49" s="57"/>
      <c r="J49" s="63"/>
      <c r="K49" s="81"/>
      <c r="L49" s="60"/>
      <c r="M49" s="60"/>
      <c r="N49" s="62"/>
      <c r="O49" s="88"/>
      <c r="P49" s="60"/>
      <c r="Q49" s="60"/>
      <c r="R49" s="62"/>
      <c r="S49" s="64"/>
      <c r="T49" s="60"/>
      <c r="U49" s="57"/>
      <c r="V49" s="62"/>
      <c r="W49" s="64"/>
      <c r="X49" s="60"/>
      <c r="Y49" s="60"/>
      <c r="Z49" s="62"/>
      <c r="AA49" s="64"/>
      <c r="AB49" s="60"/>
      <c r="AC49" s="60"/>
      <c r="AD49" s="62"/>
    </row>
    <row r="50" spans="2:30" x14ac:dyDescent="0.25">
      <c r="B50" s="4" t="s">
        <v>270</v>
      </c>
      <c r="C50" s="7" t="s">
        <v>1</v>
      </c>
      <c r="D50" s="9">
        <v>2500</v>
      </c>
      <c r="E50">
        <v>5</v>
      </c>
      <c r="F50" s="53">
        <f>D50*E50</f>
        <v>12500</v>
      </c>
      <c r="G50" s="85">
        <f>SUM(H50:J50)</f>
        <v>12500</v>
      </c>
      <c r="H50" s="73">
        <f>L50+P50+T50+X50+AB50</f>
        <v>0</v>
      </c>
      <c r="I50" s="73">
        <f>M50+Q50+U50+Y50+AC50</f>
        <v>0</v>
      </c>
      <c r="J50" s="69">
        <f>N50+R50+V50+Z50+AD50</f>
        <v>12500</v>
      </c>
      <c r="K50" s="82">
        <f>SUM(L50:N50)</f>
        <v>0</v>
      </c>
      <c r="L50" s="76"/>
      <c r="M50" s="76"/>
      <c r="N50" s="69"/>
      <c r="O50" s="82">
        <f t="shared" ref="O50:O63" si="0">SUM(P50:R50)</f>
        <v>12500</v>
      </c>
      <c r="P50" s="76"/>
      <c r="Q50" s="76"/>
      <c r="R50" s="69">
        <f t="shared" ref="R50:R58" si="1">F50</f>
        <v>12500</v>
      </c>
      <c r="S50" s="79">
        <f>SUM(T50:V50)</f>
        <v>0</v>
      </c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4</v>
      </c>
      <c r="C51" s="7" t="s">
        <v>6</v>
      </c>
      <c r="D51" s="9"/>
      <c r="E51">
        <v>0</v>
      </c>
      <c r="F51" s="53">
        <f>D51*E51</f>
        <v>0</v>
      </c>
      <c r="G51" s="85">
        <f t="shared" ref="G51:G63" si="2">SUM(H51:J51)</f>
        <v>0</v>
      </c>
      <c r="H51" s="73">
        <f t="shared" ref="H51:J63" si="3">L51+P51+T51+X51+AB51</f>
        <v>0</v>
      </c>
      <c r="I51" s="73">
        <f t="shared" si="3"/>
        <v>0</v>
      </c>
      <c r="J51" s="69">
        <f t="shared" si="3"/>
        <v>0</v>
      </c>
      <c r="K51" s="82">
        <f t="shared" ref="K51:K63" si="4">SUM(L51:N51)</f>
        <v>0</v>
      </c>
      <c r="L51" s="76"/>
      <c r="M51" s="76"/>
      <c r="N51" s="69">
        <f t="shared" ref="N51:N58" si="5">F51</f>
        <v>0</v>
      </c>
      <c r="O51" s="82">
        <f t="shared" si="0"/>
        <v>0</v>
      </c>
      <c r="P51" s="76"/>
      <c r="Q51" s="76"/>
      <c r="R51" s="69">
        <f t="shared" si="1"/>
        <v>0</v>
      </c>
      <c r="S51" s="79">
        <f t="shared" ref="S51:S63" si="6">SUM(T51:V51)</f>
        <v>0</v>
      </c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/>
      <c r="C52" s="7"/>
      <c r="D52" s="9"/>
      <c r="F52" s="53"/>
      <c r="G52" s="85">
        <f t="shared" si="2"/>
        <v>0</v>
      </c>
      <c r="H52" s="73">
        <f t="shared" si="3"/>
        <v>0</v>
      </c>
      <c r="I52" s="73">
        <f t="shared" si="3"/>
        <v>0</v>
      </c>
      <c r="J52" s="69">
        <f t="shared" si="3"/>
        <v>0</v>
      </c>
      <c r="K52" s="82">
        <f t="shared" si="4"/>
        <v>0</v>
      </c>
      <c r="L52" s="76"/>
      <c r="M52" s="76"/>
      <c r="N52" s="69">
        <f t="shared" si="5"/>
        <v>0</v>
      </c>
      <c r="O52" s="82">
        <f t="shared" si="0"/>
        <v>0</v>
      </c>
      <c r="P52" s="76"/>
      <c r="Q52" s="76"/>
      <c r="R52" s="69">
        <f t="shared" si="1"/>
        <v>0</v>
      </c>
      <c r="S52" s="79">
        <f t="shared" si="6"/>
        <v>0</v>
      </c>
      <c r="T52" s="76"/>
      <c r="U52" s="73"/>
      <c r="V52" s="69"/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 t="s">
        <v>117</v>
      </c>
      <c r="C53" s="7" t="s">
        <v>29</v>
      </c>
      <c r="D53" s="9">
        <v>2500</v>
      </c>
      <c r="E53">
        <f>5*20</f>
        <v>100</v>
      </c>
      <c r="F53" s="53">
        <f>D53*E53</f>
        <v>250000</v>
      </c>
      <c r="G53" s="85">
        <f t="shared" si="2"/>
        <v>250000</v>
      </c>
      <c r="H53" s="73">
        <f t="shared" si="3"/>
        <v>0</v>
      </c>
      <c r="I53" s="73">
        <f t="shared" si="3"/>
        <v>0</v>
      </c>
      <c r="J53" s="69">
        <f t="shared" si="3"/>
        <v>250000</v>
      </c>
      <c r="K53" s="82">
        <f t="shared" si="4"/>
        <v>0</v>
      </c>
      <c r="L53" s="76"/>
      <c r="M53" s="76"/>
      <c r="N53" s="69"/>
      <c r="O53" s="82">
        <f t="shared" si="0"/>
        <v>0</v>
      </c>
      <c r="P53" s="76"/>
      <c r="Q53" s="76"/>
      <c r="R53" s="69"/>
      <c r="S53" s="79">
        <f t="shared" si="6"/>
        <v>250000</v>
      </c>
      <c r="T53" s="76"/>
      <c r="U53" s="73"/>
      <c r="V53" s="69">
        <f>D53*E53</f>
        <v>250000</v>
      </c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26</v>
      </c>
      <c r="C54" s="7" t="s">
        <v>29</v>
      </c>
      <c r="D54" s="9">
        <v>1000</v>
      </c>
      <c r="E54">
        <f>5</f>
        <v>5</v>
      </c>
      <c r="F54" s="53">
        <f>D54*E54</f>
        <v>5000</v>
      </c>
      <c r="G54" s="85">
        <f t="shared" si="2"/>
        <v>5000</v>
      </c>
      <c r="H54" s="73"/>
      <c r="I54" s="73">
        <f t="shared" si="3"/>
        <v>0</v>
      </c>
      <c r="J54" s="69">
        <f>F54</f>
        <v>5000</v>
      </c>
      <c r="K54" s="82">
        <f t="shared" si="4"/>
        <v>0</v>
      </c>
      <c r="L54" s="76"/>
      <c r="M54" s="76"/>
      <c r="N54" s="69"/>
      <c r="O54" s="82">
        <f t="shared" si="0"/>
        <v>0</v>
      </c>
      <c r="P54" s="76"/>
      <c r="Q54" s="76"/>
      <c r="R54" s="69"/>
      <c r="S54" s="79">
        <f t="shared" si="6"/>
        <v>5000</v>
      </c>
      <c r="T54" s="76">
        <f>D54*E54</f>
        <v>5000</v>
      </c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/>
      <c r="C55" s="7"/>
      <c r="D55" s="9"/>
      <c r="F55" s="53"/>
      <c r="G55" s="85">
        <f t="shared" si="2"/>
        <v>0</v>
      </c>
      <c r="H55" s="73">
        <f t="shared" si="3"/>
        <v>0</v>
      </c>
      <c r="I55" s="73">
        <f t="shared" si="3"/>
        <v>0</v>
      </c>
      <c r="J55" s="69">
        <f t="shared" si="3"/>
        <v>0</v>
      </c>
      <c r="K55" s="82">
        <f t="shared" si="4"/>
        <v>0</v>
      </c>
      <c r="L55" s="76"/>
      <c r="M55" s="76"/>
      <c r="N55" s="69">
        <f t="shared" si="5"/>
        <v>0</v>
      </c>
      <c r="O55" s="82">
        <f t="shared" si="0"/>
        <v>0</v>
      </c>
      <c r="P55" s="76"/>
      <c r="Q55" s="76"/>
      <c r="R55" s="69">
        <f t="shared" si="1"/>
        <v>0</v>
      </c>
      <c r="S55" s="79">
        <f t="shared" si="6"/>
        <v>0</v>
      </c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 t="s">
        <v>118</v>
      </c>
      <c r="C56" s="7" t="s">
        <v>34</v>
      </c>
      <c r="D56" s="9">
        <v>2500</v>
      </c>
      <c r="E56">
        <v>20</v>
      </c>
      <c r="F56" s="53">
        <f>D56*E56</f>
        <v>50000</v>
      </c>
      <c r="G56" s="85">
        <f t="shared" si="2"/>
        <v>50000</v>
      </c>
      <c r="H56" s="73"/>
      <c r="I56" s="73">
        <f t="shared" si="3"/>
        <v>0</v>
      </c>
      <c r="J56" s="69">
        <f>F56</f>
        <v>50000</v>
      </c>
      <c r="K56" s="82"/>
      <c r="L56" s="76"/>
      <c r="M56" s="76"/>
      <c r="N56" s="69"/>
      <c r="O56" s="82">
        <f t="shared" si="0"/>
        <v>0</v>
      </c>
      <c r="P56" s="76"/>
      <c r="Q56" s="76"/>
      <c r="R56" s="69"/>
      <c r="S56" s="79">
        <f t="shared" si="6"/>
        <v>0</v>
      </c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119</v>
      </c>
      <c r="C57" s="7" t="s">
        <v>34</v>
      </c>
      <c r="D57" s="9">
        <v>8</v>
      </c>
      <c r="E57">
        <v>0</v>
      </c>
      <c r="F57" s="53">
        <f>D57*E57</f>
        <v>0</v>
      </c>
      <c r="G57" s="85">
        <f t="shared" si="2"/>
        <v>0</v>
      </c>
      <c r="H57" s="73">
        <f t="shared" si="3"/>
        <v>0</v>
      </c>
      <c r="I57" s="73">
        <f t="shared" si="3"/>
        <v>0</v>
      </c>
      <c r="J57" s="69">
        <f t="shared" si="3"/>
        <v>0</v>
      </c>
      <c r="K57" s="82">
        <f t="shared" si="4"/>
        <v>0</v>
      </c>
      <c r="L57" s="76">
        <f>F57</f>
        <v>0</v>
      </c>
      <c r="M57" s="76"/>
      <c r="N57" s="69">
        <f t="shared" si="5"/>
        <v>0</v>
      </c>
      <c r="O57" s="82">
        <f t="shared" si="0"/>
        <v>0</v>
      </c>
      <c r="P57" s="76"/>
      <c r="Q57" s="76"/>
      <c r="R57" s="69">
        <f t="shared" si="1"/>
        <v>0</v>
      </c>
      <c r="S57" s="79">
        <f t="shared" si="6"/>
        <v>0</v>
      </c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/>
      <c r="C58" s="7"/>
      <c r="D58" s="9"/>
      <c r="F58" s="53"/>
      <c r="G58" s="85">
        <f t="shared" si="2"/>
        <v>0</v>
      </c>
      <c r="H58" s="73">
        <f t="shared" si="3"/>
        <v>0</v>
      </c>
      <c r="I58" s="73">
        <f t="shared" si="3"/>
        <v>0</v>
      </c>
      <c r="J58" s="69">
        <f t="shared" si="3"/>
        <v>0</v>
      </c>
      <c r="K58" s="82">
        <f t="shared" si="4"/>
        <v>0</v>
      </c>
      <c r="L58" s="76"/>
      <c r="M58" s="76"/>
      <c r="N58" s="69">
        <f t="shared" si="5"/>
        <v>0</v>
      </c>
      <c r="O58" s="82">
        <f t="shared" si="0"/>
        <v>0</v>
      </c>
      <c r="P58" s="76"/>
      <c r="Q58" s="76"/>
      <c r="R58" s="69">
        <f t="shared" si="1"/>
        <v>0</v>
      </c>
      <c r="S58" s="79">
        <f t="shared" si="6"/>
        <v>0</v>
      </c>
      <c r="T58" s="76"/>
      <c r="U58" s="73"/>
      <c r="V58" s="69"/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87</v>
      </c>
      <c r="C59" s="7" t="s">
        <v>31</v>
      </c>
      <c r="D59" s="9">
        <v>2500</v>
      </c>
      <c r="E59" s="52">
        <v>25</v>
      </c>
      <c r="F59" s="53">
        <f>D59*E59</f>
        <v>62500</v>
      </c>
      <c r="G59" s="85">
        <f t="shared" si="2"/>
        <v>62500</v>
      </c>
      <c r="H59" s="73">
        <f t="shared" si="3"/>
        <v>0</v>
      </c>
      <c r="I59" s="73">
        <f t="shared" si="3"/>
        <v>0</v>
      </c>
      <c r="J59" s="69">
        <f t="shared" si="3"/>
        <v>62500</v>
      </c>
      <c r="K59" s="82">
        <f t="shared" si="4"/>
        <v>0</v>
      </c>
      <c r="L59" s="76"/>
      <c r="M59" s="76"/>
      <c r="N59" s="69"/>
      <c r="O59" s="82">
        <f t="shared" si="0"/>
        <v>0</v>
      </c>
      <c r="P59" s="76"/>
      <c r="Q59" s="76"/>
      <c r="R59" s="69"/>
      <c r="S59" s="79">
        <f t="shared" si="6"/>
        <v>62500</v>
      </c>
      <c r="T59" s="76"/>
      <c r="U59" s="73"/>
      <c r="V59" s="69">
        <f>D59*25</f>
        <v>62500</v>
      </c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32</v>
      </c>
      <c r="C60" s="7" t="s">
        <v>35</v>
      </c>
      <c r="D60" s="19"/>
      <c r="E60">
        <v>5</v>
      </c>
      <c r="F60" s="53">
        <f t="shared" ref="F60:F63" si="7">D60*E60</f>
        <v>0</v>
      </c>
      <c r="G60" s="85">
        <f t="shared" si="2"/>
        <v>0</v>
      </c>
      <c r="H60" s="73">
        <f t="shared" si="3"/>
        <v>0</v>
      </c>
      <c r="I60" s="73">
        <f t="shared" si="3"/>
        <v>0</v>
      </c>
      <c r="J60" s="69">
        <f t="shared" si="3"/>
        <v>0</v>
      </c>
      <c r="K60" s="82">
        <f t="shared" si="4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ref="R60:R63" si="8">F60</f>
        <v>0</v>
      </c>
      <c r="S60" s="79">
        <f t="shared" si="6"/>
        <v>0</v>
      </c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5</v>
      </c>
      <c r="C61" s="7" t="s">
        <v>35</v>
      </c>
      <c r="D61" s="19"/>
      <c r="E61">
        <v>5</v>
      </c>
      <c r="F61" s="53">
        <f t="shared" si="7"/>
        <v>0</v>
      </c>
      <c r="G61" s="85">
        <f t="shared" si="2"/>
        <v>0</v>
      </c>
      <c r="H61" s="73">
        <f t="shared" si="3"/>
        <v>0</v>
      </c>
      <c r="I61" s="73">
        <f t="shared" si="3"/>
        <v>0</v>
      </c>
      <c r="J61" s="69">
        <f t="shared" si="3"/>
        <v>0</v>
      </c>
      <c r="K61" s="82">
        <f t="shared" si="4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8"/>
        <v>0</v>
      </c>
      <c r="S61" s="79">
        <f t="shared" si="6"/>
        <v>0</v>
      </c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x14ac:dyDescent="0.25">
      <c r="B62" s="4" t="s">
        <v>30</v>
      </c>
      <c r="C62" s="7" t="s">
        <v>29</v>
      </c>
      <c r="D62" s="9"/>
      <c r="E62">
        <v>5</v>
      </c>
      <c r="F62" s="53">
        <f t="shared" si="7"/>
        <v>0</v>
      </c>
      <c r="G62" s="85">
        <f t="shared" si="2"/>
        <v>0</v>
      </c>
      <c r="H62" s="73">
        <f t="shared" si="3"/>
        <v>0</v>
      </c>
      <c r="I62" s="73">
        <f t="shared" si="3"/>
        <v>0</v>
      </c>
      <c r="J62" s="69">
        <f t="shared" si="3"/>
        <v>0</v>
      </c>
      <c r="K62" s="82">
        <f t="shared" si="4"/>
        <v>0</v>
      </c>
      <c r="L62" s="76"/>
      <c r="M62" s="76"/>
      <c r="N62" s="69"/>
      <c r="O62" s="82">
        <f t="shared" si="0"/>
        <v>0</v>
      </c>
      <c r="P62" s="76"/>
      <c r="Q62" s="76"/>
      <c r="R62" s="69">
        <f t="shared" si="8"/>
        <v>0</v>
      </c>
      <c r="S62" s="79">
        <f t="shared" si="6"/>
        <v>0</v>
      </c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x14ac:dyDescent="0.25">
      <c r="B63" s="4" t="s">
        <v>7</v>
      </c>
      <c r="C63" s="7" t="s">
        <v>29</v>
      </c>
      <c r="D63" s="9"/>
      <c r="E63" s="52"/>
      <c r="F63" s="53">
        <f t="shared" si="7"/>
        <v>0</v>
      </c>
      <c r="G63" s="85">
        <f t="shared" si="2"/>
        <v>0</v>
      </c>
      <c r="H63" s="73">
        <f t="shared" si="3"/>
        <v>0</v>
      </c>
      <c r="I63" s="73">
        <f t="shared" si="3"/>
        <v>0</v>
      </c>
      <c r="J63" s="69">
        <f t="shared" si="3"/>
        <v>0</v>
      </c>
      <c r="K63" s="82">
        <f t="shared" si="4"/>
        <v>0</v>
      </c>
      <c r="L63" s="76"/>
      <c r="M63" s="76"/>
      <c r="N63" s="69"/>
      <c r="O63" s="82">
        <f t="shared" si="0"/>
        <v>0</v>
      </c>
      <c r="P63" s="76"/>
      <c r="Q63" s="76"/>
      <c r="R63" s="69">
        <f t="shared" si="8"/>
        <v>0</v>
      </c>
      <c r="S63" s="79">
        <f t="shared" si="6"/>
        <v>0</v>
      </c>
      <c r="T63" s="76"/>
      <c r="U63" s="73"/>
      <c r="V63" s="69"/>
      <c r="W63" s="79"/>
      <c r="X63" s="76"/>
      <c r="Y63" s="76"/>
      <c r="Z63" s="69"/>
      <c r="AA63" s="79"/>
      <c r="AB63" s="76"/>
      <c r="AC63" s="76"/>
      <c r="AD63" s="69"/>
    </row>
    <row r="64" spans="2:30" ht="15.75" thickBot="1" x14ac:dyDescent="0.3">
      <c r="B64" s="4"/>
      <c r="F64" s="93"/>
      <c r="G64" s="85"/>
      <c r="H64" s="73"/>
      <c r="I64" s="73"/>
      <c r="J64" s="69"/>
      <c r="K64" s="82"/>
      <c r="L64" s="76"/>
      <c r="M64" s="76"/>
      <c r="N64" s="69"/>
      <c r="O64" s="82"/>
      <c r="P64" s="76"/>
      <c r="Q64" s="76"/>
      <c r="R64" s="69"/>
      <c r="S64" s="79"/>
      <c r="T64" s="76"/>
      <c r="U64" s="73"/>
      <c r="V64" s="69"/>
      <c r="W64" s="79"/>
      <c r="X64" s="76"/>
      <c r="Y64" s="76"/>
      <c r="Z64" s="69"/>
      <c r="AA64" s="79"/>
      <c r="AB64" s="76"/>
      <c r="AC64" s="76"/>
      <c r="AD64" s="69"/>
    </row>
    <row r="65" spans="2:30" ht="15.75" thickBot="1" x14ac:dyDescent="0.3">
      <c r="B65" s="13" t="s">
        <v>8</v>
      </c>
      <c r="C65" s="12"/>
      <c r="D65" s="12"/>
      <c r="E65" s="12"/>
      <c r="F65" s="94">
        <f>SUM(F50:F63)</f>
        <v>380000</v>
      </c>
      <c r="G65" s="86">
        <f t="shared" ref="G65:I65" si="9">SUM(G50:G63)</f>
        <v>380000</v>
      </c>
      <c r="H65" s="75">
        <f t="shared" si="9"/>
        <v>0</v>
      </c>
      <c r="I65" s="75">
        <f t="shared" si="9"/>
        <v>0</v>
      </c>
      <c r="J65" s="75">
        <f>SUM(J50:J63)</f>
        <v>380000</v>
      </c>
      <c r="K65" s="91">
        <f t="shared" ref="K65:M65" si="10">SUM(K50:K63)</f>
        <v>0</v>
      </c>
      <c r="L65" s="75">
        <f t="shared" si="10"/>
        <v>0</v>
      </c>
      <c r="M65" s="75">
        <f t="shared" si="10"/>
        <v>0</v>
      </c>
      <c r="N65" s="75">
        <f>SUM(N50:N63)</f>
        <v>0</v>
      </c>
      <c r="O65" s="91">
        <f t="shared" ref="O65:Q65" si="11">SUM(O50:O63)</f>
        <v>12500</v>
      </c>
      <c r="P65" s="75">
        <f t="shared" si="11"/>
        <v>0</v>
      </c>
      <c r="Q65" s="75">
        <f t="shared" si="11"/>
        <v>0</v>
      </c>
      <c r="R65" s="75">
        <f>SUM(R50:R63)</f>
        <v>12500</v>
      </c>
      <c r="S65" s="75">
        <f t="shared" ref="S65:U65" si="12">SUM(S50:S63)</f>
        <v>317500</v>
      </c>
      <c r="T65" s="75">
        <f t="shared" si="12"/>
        <v>5000</v>
      </c>
      <c r="U65" s="75">
        <f t="shared" si="12"/>
        <v>0</v>
      </c>
      <c r="V65" s="75">
        <f>SUM(V50:V63)</f>
        <v>312500</v>
      </c>
      <c r="W65" s="77"/>
      <c r="X65" s="78"/>
      <c r="Y65" s="78"/>
      <c r="Z65" s="75"/>
      <c r="AA65" s="77"/>
      <c r="AB65" s="78"/>
      <c r="AC65" s="78"/>
      <c r="AD65" s="75"/>
    </row>
    <row r="69" spans="2:30" x14ac:dyDescent="0.25">
      <c r="F69" s="16"/>
    </row>
    <row r="70" spans="2:30" x14ac:dyDescent="0.25">
      <c r="F70" s="16"/>
    </row>
    <row r="71" spans="2:30" x14ac:dyDescent="0.25">
      <c r="F71" s="16"/>
    </row>
  </sheetData>
  <mergeCells count="6">
    <mergeCell ref="AA47:AD47"/>
    <mergeCell ref="G47:J47"/>
    <mergeCell ref="K47:N47"/>
    <mergeCell ref="O47:R47"/>
    <mergeCell ref="S47:V47"/>
    <mergeCell ref="W47:Z4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H72" sqref="H72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3.5703125" customWidth="1"/>
  </cols>
  <sheetData>
    <row r="3" spans="2:4" x14ac:dyDescent="0.25">
      <c r="B3" t="s">
        <v>89</v>
      </c>
    </row>
    <row r="4" spans="2:4" x14ac:dyDescent="0.25">
      <c r="B4" t="s">
        <v>125</v>
      </c>
    </row>
    <row r="5" spans="2:4" x14ac:dyDescent="0.25">
      <c r="B5" t="s">
        <v>92</v>
      </c>
    </row>
    <row r="6" spans="2:4" x14ac:dyDescent="0.25">
      <c r="B6" s="140" t="s">
        <v>162</v>
      </c>
    </row>
    <row r="8" spans="2:4" x14ac:dyDescent="0.25">
      <c r="B8">
        <v>2022</v>
      </c>
    </row>
    <row r="9" spans="2:4" ht="15.75" thickBot="1" x14ac:dyDescent="0.3">
      <c r="B9" s="4"/>
      <c r="C9" s="7" t="s">
        <v>0</v>
      </c>
      <c r="D9" s="9"/>
    </row>
    <row r="10" spans="2:4" hidden="1" x14ac:dyDescent="0.25">
      <c r="B10" s="4" t="s">
        <v>15</v>
      </c>
      <c r="C10" s="7" t="s">
        <v>9</v>
      </c>
      <c r="D10" s="9">
        <f>1+D13</f>
        <v>1</v>
      </c>
    </row>
    <row r="11" spans="2:4" hidden="1" x14ac:dyDescent="0.25">
      <c r="B11" s="4" t="s">
        <v>13</v>
      </c>
      <c r="C11" s="7" t="s">
        <v>21</v>
      </c>
      <c r="D11" s="9">
        <f>SUM(D13:D20)</f>
        <v>1</v>
      </c>
    </row>
    <row r="12" spans="2:4" hidden="1" x14ac:dyDescent="0.25">
      <c r="B12" s="4"/>
      <c r="C12" s="7"/>
    </row>
    <row r="13" spans="2:4" ht="30" hidden="1" x14ac:dyDescent="0.25">
      <c r="B13" s="15" t="s">
        <v>16</v>
      </c>
      <c r="C13" s="7"/>
      <c r="D13" s="14"/>
    </row>
    <row r="14" spans="2:4" ht="30" hidden="1" x14ac:dyDescent="0.25">
      <c r="B14" s="15" t="s">
        <v>28</v>
      </c>
      <c r="C14" s="7"/>
      <c r="D14" s="14"/>
    </row>
    <row r="15" spans="2:4" ht="30" hidden="1" x14ac:dyDescent="0.25">
      <c r="B15" s="15" t="s">
        <v>22</v>
      </c>
      <c r="C15" s="7"/>
      <c r="D15" s="14"/>
    </row>
    <row r="16" spans="2:4" ht="30" hidden="1" x14ac:dyDescent="0.25">
      <c r="B16" s="15" t="s">
        <v>17</v>
      </c>
      <c r="C16" s="7"/>
      <c r="D16" s="14">
        <v>1</v>
      </c>
    </row>
    <row r="17" spans="1:6" ht="30" hidden="1" x14ac:dyDescent="0.25">
      <c r="B17" s="15" t="s">
        <v>18</v>
      </c>
      <c r="C17" s="7"/>
      <c r="D17" s="14"/>
    </row>
    <row r="18" spans="1:6" ht="30" hidden="1" x14ac:dyDescent="0.25">
      <c r="B18" s="15" t="s">
        <v>19</v>
      </c>
      <c r="C18" s="7"/>
      <c r="D18" s="14"/>
    </row>
    <row r="19" spans="1:6" ht="30" hidden="1" x14ac:dyDescent="0.25">
      <c r="B19" s="15" t="s">
        <v>27</v>
      </c>
      <c r="C19" s="7"/>
      <c r="D19" s="14"/>
    </row>
    <row r="20" spans="1:6" ht="30" hidden="1" x14ac:dyDescent="0.25">
      <c r="B20" s="15" t="s">
        <v>20</v>
      </c>
      <c r="C20" s="7"/>
      <c r="D20" s="14"/>
    </row>
    <row r="21" spans="1:6" hidden="1" x14ac:dyDescent="0.25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idden="1" x14ac:dyDescent="0.25">
      <c r="A23" t="e">
        <f>#REF!</f>
        <v>#REF!</v>
      </c>
      <c r="C23" s="7"/>
      <c r="D23" s="18" t="e">
        <f>#REF!</f>
        <v>#REF!</v>
      </c>
    </row>
    <row r="24" spans="1:6" hidden="1" x14ac:dyDescent="0.25">
      <c r="A24" t="e">
        <f>#REF!</f>
        <v>#REF!</v>
      </c>
      <c r="C24" s="7"/>
      <c r="D24" s="18" t="e">
        <f>#REF!</f>
        <v>#REF!</v>
      </c>
    </row>
    <row r="25" spans="1:6" hidden="1" x14ac:dyDescent="0.25">
      <c r="C25" s="7"/>
      <c r="D25" s="7" t="s">
        <v>12</v>
      </c>
      <c r="E25" s="7" t="s">
        <v>10</v>
      </c>
      <c r="F25" s="7" t="s">
        <v>11</v>
      </c>
    </row>
    <row r="26" spans="1:6" hidden="1" x14ac:dyDescent="0.25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idden="1" x14ac:dyDescent="0.25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idden="1" x14ac:dyDescent="0.25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idden="1" x14ac:dyDescent="0.25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idden="1" x14ac:dyDescent="0.25">
      <c r="B30" s="4"/>
      <c r="C30" s="7"/>
      <c r="D30" s="9"/>
      <c r="F30" s="10"/>
    </row>
    <row r="31" spans="1:6" hidden="1" x14ac:dyDescent="0.25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idden="1" x14ac:dyDescent="0.25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idden="1" x14ac:dyDescent="0.25">
      <c r="B33" s="4"/>
      <c r="C33" s="7"/>
      <c r="D33" s="9"/>
      <c r="F33" s="10"/>
    </row>
    <row r="34" spans="2:30" hidden="1" x14ac:dyDescent="0.25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idden="1" x14ac:dyDescent="0.25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idden="1" x14ac:dyDescent="0.25">
      <c r="B36" s="4"/>
      <c r="C36" s="7"/>
      <c r="D36" s="9"/>
      <c r="F36" s="10"/>
    </row>
    <row r="37" spans="2:30" hidden="1" x14ac:dyDescent="0.25">
      <c r="B37" s="4" t="s">
        <v>25</v>
      </c>
      <c r="C37" s="7" t="s">
        <v>31</v>
      </c>
      <c r="D37" s="9"/>
      <c r="F37" s="10" t="e">
        <f>SUM(F38:F41)</f>
        <v>#REF!</v>
      </c>
    </row>
    <row r="38" spans="2:30" hidden="1" x14ac:dyDescent="0.25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idden="1" x14ac:dyDescent="0.25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idden="1" x14ac:dyDescent="0.25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idden="1" x14ac:dyDescent="0.25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idden="1" x14ac:dyDescent="0.25">
      <c r="B42" s="4"/>
      <c r="F42" s="1"/>
    </row>
    <row r="43" spans="2:30" hidden="1" x14ac:dyDescent="0.25">
      <c r="B43" s="13" t="s">
        <v>8</v>
      </c>
      <c r="C43" s="12"/>
      <c r="D43" s="12"/>
      <c r="E43" s="12"/>
      <c r="F43" s="11" t="e">
        <f>SUM(F26:F37)</f>
        <v>#REF!</v>
      </c>
    </row>
    <row r="44" spans="2:30" hidden="1" x14ac:dyDescent="0.25"/>
    <row r="45" spans="2:30" ht="18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85">
        <f>SUM(H48:J48)</f>
        <v>25000</v>
      </c>
      <c r="H48" s="73">
        <f>L48+P48+T48+X48+AB48</f>
        <v>0</v>
      </c>
      <c r="I48" s="73">
        <f>M48+Q48+U48+Y48+AC48</f>
        <v>0</v>
      </c>
      <c r="J48" s="69">
        <f>N48+R48+V48+Z48+AD48</f>
        <v>25000</v>
      </c>
      <c r="K48" s="82">
        <f>SUM(L48:N48)</f>
        <v>0</v>
      </c>
      <c r="L48" s="76"/>
      <c r="M48" s="76"/>
      <c r="N48" s="69"/>
      <c r="O48" s="82">
        <f t="shared" ref="O48:O61" si="0">SUM(P48:R48)</f>
        <v>25000</v>
      </c>
      <c r="P48" s="76"/>
      <c r="Q48" s="76"/>
      <c r="R48" s="69">
        <f t="shared" ref="R48:R56" si="1">F48</f>
        <v>25000</v>
      </c>
      <c r="S48" s="79"/>
      <c r="T48" s="76"/>
      <c r="U48" s="73"/>
      <c r="V48" s="69"/>
      <c r="W48" s="79"/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2">SUM(H49:J49)</f>
        <v>0</v>
      </c>
      <c r="H49" s="73">
        <f t="shared" ref="H49:J61" si="3">L49+P49+T49+X49+AB49</f>
        <v>0</v>
      </c>
      <c r="I49" s="73">
        <f t="shared" si="3"/>
        <v>0</v>
      </c>
      <c r="J49" s="69">
        <f t="shared" si="3"/>
        <v>0</v>
      </c>
      <c r="K49" s="82">
        <f t="shared" ref="K49:K61" si="4">SUM(L49:N49)</f>
        <v>0</v>
      </c>
      <c r="L49" s="76"/>
      <c r="M49" s="76"/>
      <c r="N49" s="69">
        <f t="shared" ref="N49:N56" si="5">F49</f>
        <v>0</v>
      </c>
      <c r="O49" s="82">
        <f t="shared" si="0"/>
        <v>0</v>
      </c>
      <c r="P49" s="76"/>
      <c r="Q49" s="76"/>
      <c r="R49" s="69">
        <f t="shared" si="1"/>
        <v>0</v>
      </c>
      <c r="S49" s="79"/>
      <c r="T49" s="76"/>
      <c r="U49" s="73"/>
      <c r="V49" s="69"/>
      <c r="W49" s="79"/>
      <c r="X49" s="76"/>
      <c r="Y49" s="76"/>
      <c r="Z49" s="69"/>
      <c r="AA49" s="79"/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2"/>
        <v>0</v>
      </c>
      <c r="H50" s="73">
        <f t="shared" si="3"/>
        <v>0</v>
      </c>
      <c r="I50" s="73">
        <f t="shared" si="3"/>
        <v>0</v>
      </c>
      <c r="J50" s="69">
        <f t="shared" si="3"/>
        <v>0</v>
      </c>
      <c r="K50" s="82">
        <f t="shared" si="4"/>
        <v>0</v>
      </c>
      <c r="L50" s="76"/>
      <c r="M50" s="76"/>
      <c r="N50" s="69">
        <f t="shared" si="5"/>
        <v>0</v>
      </c>
      <c r="O50" s="82">
        <f t="shared" si="0"/>
        <v>0</v>
      </c>
      <c r="P50" s="76"/>
      <c r="Q50" s="76"/>
      <c r="R50" s="69">
        <f t="shared" si="1"/>
        <v>0</v>
      </c>
      <c r="S50" s="79"/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85">
        <f t="shared" si="2"/>
        <v>25000</v>
      </c>
      <c r="H51" s="73">
        <f t="shared" si="3"/>
        <v>0</v>
      </c>
      <c r="I51" s="73">
        <f t="shared" si="3"/>
        <v>0</v>
      </c>
      <c r="J51" s="69">
        <f>F51</f>
        <v>25000</v>
      </c>
      <c r="K51" s="82">
        <f t="shared" si="4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/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85">
        <f t="shared" si="2"/>
        <v>12500</v>
      </c>
      <c r="H52" s="73"/>
      <c r="I52" s="73">
        <f t="shared" si="3"/>
        <v>0</v>
      </c>
      <c r="J52" s="69">
        <f>F52</f>
        <v>12500</v>
      </c>
      <c r="K52" s="82">
        <f t="shared" si="4"/>
        <v>12500</v>
      </c>
      <c r="L52" s="76"/>
      <c r="M52" s="76"/>
      <c r="N52" s="69">
        <f t="shared" si="5"/>
        <v>12500</v>
      </c>
      <c r="O52" s="82">
        <f t="shared" si="0"/>
        <v>0</v>
      </c>
      <c r="P52" s="76"/>
      <c r="Q52" s="76"/>
      <c r="R52" s="69"/>
      <c r="S52" s="79"/>
      <c r="T52" s="76"/>
      <c r="U52" s="73"/>
      <c r="V52" s="69"/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2"/>
        <v>0</v>
      </c>
      <c r="H53" s="73">
        <f t="shared" si="3"/>
        <v>0</v>
      </c>
      <c r="I53" s="73">
        <f t="shared" si="3"/>
        <v>0</v>
      </c>
      <c r="J53" s="69">
        <f t="shared" si="3"/>
        <v>0</v>
      </c>
      <c r="K53" s="82">
        <f t="shared" si="4"/>
        <v>0</v>
      </c>
      <c r="L53" s="76"/>
      <c r="M53" s="76"/>
      <c r="N53" s="69">
        <f t="shared" si="5"/>
        <v>0</v>
      </c>
      <c r="O53" s="82">
        <f t="shared" si="0"/>
        <v>0</v>
      </c>
      <c r="P53" s="76"/>
      <c r="Q53" s="76"/>
      <c r="R53" s="69">
        <f t="shared" si="1"/>
        <v>0</v>
      </c>
      <c r="S53" s="79"/>
      <c r="T53" s="76"/>
      <c r="U53" s="73"/>
      <c r="V53" s="69"/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85">
        <f t="shared" si="2"/>
        <v>0</v>
      </c>
      <c r="H54" s="73">
        <f t="shared" si="3"/>
        <v>0</v>
      </c>
      <c r="I54" s="73">
        <f t="shared" si="3"/>
        <v>0</v>
      </c>
      <c r="J54" s="69">
        <f t="shared" si="3"/>
        <v>0</v>
      </c>
      <c r="K54" s="82"/>
      <c r="L54" s="76">
        <f>F54/2</f>
        <v>0</v>
      </c>
      <c r="M54" s="76"/>
      <c r="N54" s="69">
        <f t="shared" si="5"/>
        <v>0</v>
      </c>
      <c r="O54" s="82">
        <f t="shared" si="0"/>
        <v>0</v>
      </c>
      <c r="P54" s="76"/>
      <c r="Q54" s="76"/>
      <c r="R54" s="69">
        <f t="shared" si="1"/>
        <v>0</v>
      </c>
      <c r="S54" s="79"/>
      <c r="T54" s="76"/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2"/>
        <v>0</v>
      </c>
      <c r="H55" s="73">
        <f t="shared" si="3"/>
        <v>0</v>
      </c>
      <c r="I55" s="73">
        <f t="shared" si="3"/>
        <v>0</v>
      </c>
      <c r="J55" s="69">
        <f t="shared" si="3"/>
        <v>0</v>
      </c>
      <c r="K55" s="82">
        <f t="shared" si="4"/>
        <v>0</v>
      </c>
      <c r="L55" s="76">
        <f>F55</f>
        <v>0</v>
      </c>
      <c r="M55" s="76"/>
      <c r="N55" s="69">
        <f t="shared" si="5"/>
        <v>0</v>
      </c>
      <c r="O55" s="82">
        <f t="shared" si="0"/>
        <v>0</v>
      </c>
      <c r="P55" s="76"/>
      <c r="Q55" s="76"/>
      <c r="R55" s="69">
        <f t="shared" si="1"/>
        <v>0</v>
      </c>
      <c r="S55" s="79"/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2"/>
        <v>0</v>
      </c>
      <c r="H56" s="73">
        <f t="shared" si="3"/>
        <v>0</v>
      </c>
      <c r="I56" s="73">
        <f t="shared" si="3"/>
        <v>0</v>
      </c>
      <c r="J56" s="69">
        <f t="shared" si="3"/>
        <v>0</v>
      </c>
      <c r="K56" s="82">
        <f t="shared" si="4"/>
        <v>0</v>
      </c>
      <c r="L56" s="76"/>
      <c r="M56" s="76"/>
      <c r="N56" s="69">
        <f t="shared" si="5"/>
        <v>0</v>
      </c>
      <c r="O56" s="82">
        <f t="shared" si="0"/>
        <v>0</v>
      </c>
      <c r="P56" s="76"/>
      <c r="Q56" s="76"/>
      <c r="R56" s="69">
        <f t="shared" si="1"/>
        <v>0</v>
      </c>
      <c r="S56" s="79"/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85">
        <f t="shared" si="2"/>
        <v>25000</v>
      </c>
      <c r="H57" s="73">
        <f t="shared" si="3"/>
        <v>0</v>
      </c>
      <c r="I57" s="73">
        <f t="shared" si="3"/>
        <v>0</v>
      </c>
      <c r="J57" s="69">
        <f>F57</f>
        <v>25000</v>
      </c>
      <c r="K57" s="82">
        <f t="shared" si="4"/>
        <v>0</v>
      </c>
      <c r="L57" s="76"/>
      <c r="M57" s="76"/>
      <c r="N57" s="69"/>
      <c r="O57" s="82">
        <f t="shared" si="0"/>
        <v>0</v>
      </c>
      <c r="P57" s="76"/>
      <c r="Q57" s="76"/>
      <c r="R57" s="69"/>
      <c r="S57" s="79"/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2"/>
        <v>0</v>
      </c>
      <c r="H58" s="73">
        <f t="shared" si="3"/>
        <v>0</v>
      </c>
      <c r="I58" s="73">
        <f t="shared" si="3"/>
        <v>0</v>
      </c>
      <c r="J58" s="69">
        <f t="shared" si="3"/>
        <v>0</v>
      </c>
      <c r="K58" s="82">
        <f t="shared" si="4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6">F58</f>
        <v>0</v>
      </c>
      <c r="S58" s="79"/>
      <c r="T58" s="76"/>
      <c r="U58" s="73"/>
      <c r="V58" s="69"/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2"/>
        <v>0</v>
      </c>
      <c r="H59" s="73">
        <f t="shared" si="3"/>
        <v>0</v>
      </c>
      <c r="I59" s="73">
        <f t="shared" si="3"/>
        <v>0</v>
      </c>
      <c r="J59" s="69">
        <f t="shared" si="3"/>
        <v>0</v>
      </c>
      <c r="K59" s="82">
        <f t="shared" si="4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6"/>
        <v>0</v>
      </c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85">
        <f t="shared" si="2"/>
        <v>5000</v>
      </c>
      <c r="H60" s="73">
        <f t="shared" si="3"/>
        <v>0</v>
      </c>
      <c r="I60" s="73">
        <f t="shared" si="3"/>
        <v>0</v>
      </c>
      <c r="J60" s="69">
        <f t="shared" si="3"/>
        <v>5000</v>
      </c>
      <c r="K60" s="82">
        <f t="shared" si="4"/>
        <v>0</v>
      </c>
      <c r="L60" s="76"/>
      <c r="M60" s="76"/>
      <c r="N60" s="69"/>
      <c r="O60" s="82">
        <f t="shared" si="0"/>
        <v>5000</v>
      </c>
      <c r="P60" s="76"/>
      <c r="Q60" s="76"/>
      <c r="R60" s="69">
        <f t="shared" si="6"/>
        <v>5000</v>
      </c>
      <c r="S60" s="79"/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2"/>
        <v>0</v>
      </c>
      <c r="H61" s="73">
        <f t="shared" si="3"/>
        <v>0</v>
      </c>
      <c r="I61" s="73">
        <f t="shared" si="3"/>
        <v>0</v>
      </c>
      <c r="J61" s="69">
        <f t="shared" si="3"/>
        <v>0</v>
      </c>
      <c r="K61" s="82">
        <f t="shared" si="4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6"/>
        <v>0</v>
      </c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92500</v>
      </c>
      <c r="G63" s="86">
        <f t="shared" ref="G63:I63" si="7">SUM(G48:G61)</f>
        <v>92500</v>
      </c>
      <c r="H63" s="75">
        <f t="shared" si="7"/>
        <v>0</v>
      </c>
      <c r="I63" s="75">
        <f t="shared" si="7"/>
        <v>0</v>
      </c>
      <c r="J63" s="75">
        <f>SUM(J48:J61)</f>
        <v>92500</v>
      </c>
      <c r="K63" s="91">
        <f t="shared" ref="K63:M63" si="8">SUM(K48:K61)</f>
        <v>12500</v>
      </c>
      <c r="L63" s="75">
        <f t="shared" si="8"/>
        <v>0</v>
      </c>
      <c r="M63" s="75">
        <f t="shared" si="8"/>
        <v>0</v>
      </c>
      <c r="N63" s="75">
        <f>SUM(N48:N61)</f>
        <v>12500</v>
      </c>
      <c r="O63" s="91">
        <f t="shared" ref="O63:Q63" si="9">SUM(O48:O61)</f>
        <v>30000</v>
      </c>
      <c r="P63" s="75">
        <f t="shared" si="9"/>
        <v>0</v>
      </c>
      <c r="Q63" s="75">
        <f t="shared" si="9"/>
        <v>0</v>
      </c>
      <c r="R63" s="75">
        <f>SUM(R48:R61)</f>
        <v>30000</v>
      </c>
      <c r="S63" s="77"/>
      <c r="T63" s="78"/>
      <c r="U63" s="74"/>
      <c r="V63" s="75"/>
      <c r="W63" s="77"/>
      <c r="X63" s="78"/>
      <c r="Y63" s="78"/>
      <c r="Z63" s="75"/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80" zoomScaleNormal="80" workbookViewId="0">
      <selection activeCell="B2" sqref="B2"/>
    </sheetView>
  </sheetViews>
  <sheetFormatPr defaultRowHeight="15" x14ac:dyDescent="0.25"/>
  <cols>
    <col min="1" max="1" width="9.140625" style="204"/>
    <col min="2" max="2" width="33.5703125" style="204" bestFit="1" customWidth="1"/>
    <col min="3" max="3" width="9" style="203" bestFit="1" customWidth="1"/>
    <col min="4" max="5" width="9.140625" style="204"/>
    <col min="6" max="6" width="17.7109375" style="204" customWidth="1"/>
    <col min="7" max="7" width="11.42578125" style="204" customWidth="1"/>
    <col min="8" max="257" width="9.140625" style="204"/>
    <col min="258" max="258" width="33.5703125" style="204" bestFit="1" customWidth="1"/>
    <col min="259" max="259" width="9" style="204" bestFit="1" customWidth="1"/>
    <col min="260" max="261" width="9.140625" style="204"/>
    <col min="262" max="262" width="17.7109375" style="204" customWidth="1"/>
    <col min="263" max="263" width="11.42578125" style="204" customWidth="1"/>
    <col min="264" max="513" width="9.140625" style="204"/>
    <col min="514" max="514" width="33.5703125" style="204" bestFit="1" customWidth="1"/>
    <col min="515" max="515" width="9" style="204" bestFit="1" customWidth="1"/>
    <col min="516" max="517" width="9.140625" style="204"/>
    <col min="518" max="518" width="17.7109375" style="204" customWidth="1"/>
    <col min="519" max="519" width="11.42578125" style="204" customWidth="1"/>
    <col min="520" max="769" width="9.140625" style="204"/>
    <col min="770" max="770" width="33.5703125" style="204" bestFit="1" customWidth="1"/>
    <col min="771" max="771" width="9" style="204" bestFit="1" customWidth="1"/>
    <col min="772" max="773" width="9.140625" style="204"/>
    <col min="774" max="774" width="17.7109375" style="204" customWidth="1"/>
    <col min="775" max="775" width="11.42578125" style="204" customWidth="1"/>
    <col min="776" max="1025" width="9.140625" style="204"/>
    <col min="1026" max="1026" width="33.5703125" style="204" bestFit="1" customWidth="1"/>
    <col min="1027" max="1027" width="9" style="204" bestFit="1" customWidth="1"/>
    <col min="1028" max="1029" width="9.140625" style="204"/>
    <col min="1030" max="1030" width="17.7109375" style="204" customWidth="1"/>
    <col min="1031" max="1031" width="11.42578125" style="204" customWidth="1"/>
    <col min="1032" max="1281" width="9.140625" style="204"/>
    <col min="1282" max="1282" width="33.5703125" style="204" bestFit="1" customWidth="1"/>
    <col min="1283" max="1283" width="9" style="204" bestFit="1" customWidth="1"/>
    <col min="1284" max="1285" width="9.140625" style="204"/>
    <col min="1286" max="1286" width="17.7109375" style="204" customWidth="1"/>
    <col min="1287" max="1287" width="11.42578125" style="204" customWidth="1"/>
    <col min="1288" max="1537" width="9.140625" style="204"/>
    <col min="1538" max="1538" width="33.5703125" style="204" bestFit="1" customWidth="1"/>
    <col min="1539" max="1539" width="9" style="204" bestFit="1" customWidth="1"/>
    <col min="1540" max="1541" width="9.140625" style="204"/>
    <col min="1542" max="1542" width="17.7109375" style="204" customWidth="1"/>
    <col min="1543" max="1543" width="11.42578125" style="204" customWidth="1"/>
    <col min="1544" max="1793" width="9.140625" style="204"/>
    <col min="1794" max="1794" width="33.5703125" style="204" bestFit="1" customWidth="1"/>
    <col min="1795" max="1795" width="9" style="204" bestFit="1" customWidth="1"/>
    <col min="1796" max="1797" width="9.140625" style="204"/>
    <col min="1798" max="1798" width="17.7109375" style="204" customWidth="1"/>
    <col min="1799" max="1799" width="11.42578125" style="204" customWidth="1"/>
    <col min="1800" max="2049" width="9.140625" style="204"/>
    <col min="2050" max="2050" width="33.5703125" style="204" bestFit="1" customWidth="1"/>
    <col min="2051" max="2051" width="9" style="204" bestFit="1" customWidth="1"/>
    <col min="2052" max="2053" width="9.140625" style="204"/>
    <col min="2054" max="2054" width="17.7109375" style="204" customWidth="1"/>
    <col min="2055" max="2055" width="11.42578125" style="204" customWidth="1"/>
    <col min="2056" max="2305" width="9.140625" style="204"/>
    <col min="2306" max="2306" width="33.5703125" style="204" bestFit="1" customWidth="1"/>
    <col min="2307" max="2307" width="9" style="204" bestFit="1" customWidth="1"/>
    <col min="2308" max="2309" width="9.140625" style="204"/>
    <col min="2310" max="2310" width="17.7109375" style="204" customWidth="1"/>
    <col min="2311" max="2311" width="11.42578125" style="204" customWidth="1"/>
    <col min="2312" max="2561" width="9.140625" style="204"/>
    <col min="2562" max="2562" width="33.5703125" style="204" bestFit="1" customWidth="1"/>
    <col min="2563" max="2563" width="9" style="204" bestFit="1" customWidth="1"/>
    <col min="2564" max="2565" width="9.140625" style="204"/>
    <col min="2566" max="2566" width="17.7109375" style="204" customWidth="1"/>
    <col min="2567" max="2567" width="11.42578125" style="204" customWidth="1"/>
    <col min="2568" max="2817" width="9.140625" style="204"/>
    <col min="2818" max="2818" width="33.5703125" style="204" bestFit="1" customWidth="1"/>
    <col min="2819" max="2819" width="9" style="204" bestFit="1" customWidth="1"/>
    <col min="2820" max="2821" width="9.140625" style="204"/>
    <col min="2822" max="2822" width="17.7109375" style="204" customWidth="1"/>
    <col min="2823" max="2823" width="11.42578125" style="204" customWidth="1"/>
    <col min="2824" max="3073" width="9.140625" style="204"/>
    <col min="3074" max="3074" width="33.5703125" style="204" bestFit="1" customWidth="1"/>
    <col min="3075" max="3075" width="9" style="204" bestFit="1" customWidth="1"/>
    <col min="3076" max="3077" width="9.140625" style="204"/>
    <col min="3078" max="3078" width="17.7109375" style="204" customWidth="1"/>
    <col min="3079" max="3079" width="11.42578125" style="204" customWidth="1"/>
    <col min="3080" max="3329" width="9.140625" style="204"/>
    <col min="3330" max="3330" width="33.5703125" style="204" bestFit="1" customWidth="1"/>
    <col min="3331" max="3331" width="9" style="204" bestFit="1" customWidth="1"/>
    <col min="3332" max="3333" width="9.140625" style="204"/>
    <col min="3334" max="3334" width="17.7109375" style="204" customWidth="1"/>
    <col min="3335" max="3335" width="11.42578125" style="204" customWidth="1"/>
    <col min="3336" max="3585" width="9.140625" style="204"/>
    <col min="3586" max="3586" width="33.5703125" style="204" bestFit="1" customWidth="1"/>
    <col min="3587" max="3587" width="9" style="204" bestFit="1" customWidth="1"/>
    <col min="3588" max="3589" width="9.140625" style="204"/>
    <col min="3590" max="3590" width="17.7109375" style="204" customWidth="1"/>
    <col min="3591" max="3591" width="11.42578125" style="204" customWidth="1"/>
    <col min="3592" max="3841" width="9.140625" style="204"/>
    <col min="3842" max="3842" width="33.5703125" style="204" bestFit="1" customWidth="1"/>
    <col min="3843" max="3843" width="9" style="204" bestFit="1" customWidth="1"/>
    <col min="3844" max="3845" width="9.140625" style="204"/>
    <col min="3846" max="3846" width="17.7109375" style="204" customWidth="1"/>
    <col min="3847" max="3847" width="11.42578125" style="204" customWidth="1"/>
    <col min="3848" max="4097" width="9.140625" style="204"/>
    <col min="4098" max="4098" width="33.5703125" style="204" bestFit="1" customWidth="1"/>
    <col min="4099" max="4099" width="9" style="204" bestFit="1" customWidth="1"/>
    <col min="4100" max="4101" width="9.140625" style="204"/>
    <col min="4102" max="4102" width="17.7109375" style="204" customWidth="1"/>
    <col min="4103" max="4103" width="11.42578125" style="204" customWidth="1"/>
    <col min="4104" max="4353" width="9.140625" style="204"/>
    <col min="4354" max="4354" width="33.5703125" style="204" bestFit="1" customWidth="1"/>
    <col min="4355" max="4355" width="9" style="204" bestFit="1" customWidth="1"/>
    <col min="4356" max="4357" width="9.140625" style="204"/>
    <col min="4358" max="4358" width="17.7109375" style="204" customWidth="1"/>
    <col min="4359" max="4359" width="11.42578125" style="204" customWidth="1"/>
    <col min="4360" max="4609" width="9.140625" style="204"/>
    <col min="4610" max="4610" width="33.5703125" style="204" bestFit="1" customWidth="1"/>
    <col min="4611" max="4611" width="9" style="204" bestFit="1" customWidth="1"/>
    <col min="4612" max="4613" width="9.140625" style="204"/>
    <col min="4614" max="4614" width="17.7109375" style="204" customWidth="1"/>
    <col min="4615" max="4615" width="11.42578125" style="204" customWidth="1"/>
    <col min="4616" max="4865" width="9.140625" style="204"/>
    <col min="4866" max="4866" width="33.5703125" style="204" bestFit="1" customWidth="1"/>
    <col min="4867" max="4867" width="9" style="204" bestFit="1" customWidth="1"/>
    <col min="4868" max="4869" width="9.140625" style="204"/>
    <col min="4870" max="4870" width="17.7109375" style="204" customWidth="1"/>
    <col min="4871" max="4871" width="11.42578125" style="204" customWidth="1"/>
    <col min="4872" max="5121" width="9.140625" style="204"/>
    <col min="5122" max="5122" width="33.5703125" style="204" bestFit="1" customWidth="1"/>
    <col min="5123" max="5123" width="9" style="204" bestFit="1" customWidth="1"/>
    <col min="5124" max="5125" width="9.140625" style="204"/>
    <col min="5126" max="5126" width="17.7109375" style="204" customWidth="1"/>
    <col min="5127" max="5127" width="11.42578125" style="204" customWidth="1"/>
    <col min="5128" max="5377" width="9.140625" style="204"/>
    <col min="5378" max="5378" width="33.5703125" style="204" bestFit="1" customWidth="1"/>
    <col min="5379" max="5379" width="9" style="204" bestFit="1" customWidth="1"/>
    <col min="5380" max="5381" width="9.140625" style="204"/>
    <col min="5382" max="5382" width="17.7109375" style="204" customWidth="1"/>
    <col min="5383" max="5383" width="11.42578125" style="204" customWidth="1"/>
    <col min="5384" max="5633" width="9.140625" style="204"/>
    <col min="5634" max="5634" width="33.5703125" style="204" bestFit="1" customWidth="1"/>
    <col min="5635" max="5635" width="9" style="204" bestFit="1" customWidth="1"/>
    <col min="5636" max="5637" width="9.140625" style="204"/>
    <col min="5638" max="5638" width="17.7109375" style="204" customWidth="1"/>
    <col min="5639" max="5639" width="11.42578125" style="204" customWidth="1"/>
    <col min="5640" max="5889" width="9.140625" style="204"/>
    <col min="5890" max="5890" width="33.5703125" style="204" bestFit="1" customWidth="1"/>
    <col min="5891" max="5891" width="9" style="204" bestFit="1" customWidth="1"/>
    <col min="5892" max="5893" width="9.140625" style="204"/>
    <col min="5894" max="5894" width="17.7109375" style="204" customWidth="1"/>
    <col min="5895" max="5895" width="11.42578125" style="204" customWidth="1"/>
    <col min="5896" max="6145" width="9.140625" style="204"/>
    <col min="6146" max="6146" width="33.5703125" style="204" bestFit="1" customWidth="1"/>
    <col min="6147" max="6147" width="9" style="204" bestFit="1" customWidth="1"/>
    <col min="6148" max="6149" width="9.140625" style="204"/>
    <col min="6150" max="6150" width="17.7109375" style="204" customWidth="1"/>
    <col min="6151" max="6151" width="11.42578125" style="204" customWidth="1"/>
    <col min="6152" max="6401" width="9.140625" style="204"/>
    <col min="6402" max="6402" width="33.5703125" style="204" bestFit="1" customWidth="1"/>
    <col min="6403" max="6403" width="9" style="204" bestFit="1" customWidth="1"/>
    <col min="6404" max="6405" width="9.140625" style="204"/>
    <col min="6406" max="6406" width="17.7109375" style="204" customWidth="1"/>
    <col min="6407" max="6407" width="11.42578125" style="204" customWidth="1"/>
    <col min="6408" max="6657" width="9.140625" style="204"/>
    <col min="6658" max="6658" width="33.5703125" style="204" bestFit="1" customWidth="1"/>
    <col min="6659" max="6659" width="9" style="204" bestFit="1" customWidth="1"/>
    <col min="6660" max="6661" width="9.140625" style="204"/>
    <col min="6662" max="6662" width="17.7109375" style="204" customWidth="1"/>
    <col min="6663" max="6663" width="11.42578125" style="204" customWidth="1"/>
    <col min="6664" max="6913" width="9.140625" style="204"/>
    <col min="6914" max="6914" width="33.5703125" style="204" bestFit="1" customWidth="1"/>
    <col min="6915" max="6915" width="9" style="204" bestFit="1" customWidth="1"/>
    <col min="6916" max="6917" width="9.140625" style="204"/>
    <col min="6918" max="6918" width="17.7109375" style="204" customWidth="1"/>
    <col min="6919" max="6919" width="11.42578125" style="204" customWidth="1"/>
    <col min="6920" max="7169" width="9.140625" style="204"/>
    <col min="7170" max="7170" width="33.5703125" style="204" bestFit="1" customWidth="1"/>
    <col min="7171" max="7171" width="9" style="204" bestFit="1" customWidth="1"/>
    <col min="7172" max="7173" width="9.140625" style="204"/>
    <col min="7174" max="7174" width="17.7109375" style="204" customWidth="1"/>
    <col min="7175" max="7175" width="11.42578125" style="204" customWidth="1"/>
    <col min="7176" max="7425" width="9.140625" style="204"/>
    <col min="7426" max="7426" width="33.5703125" style="204" bestFit="1" customWidth="1"/>
    <col min="7427" max="7427" width="9" style="204" bestFit="1" customWidth="1"/>
    <col min="7428" max="7429" width="9.140625" style="204"/>
    <col min="7430" max="7430" width="17.7109375" style="204" customWidth="1"/>
    <col min="7431" max="7431" width="11.42578125" style="204" customWidth="1"/>
    <col min="7432" max="7681" width="9.140625" style="204"/>
    <col min="7682" max="7682" width="33.5703125" style="204" bestFit="1" customWidth="1"/>
    <col min="7683" max="7683" width="9" style="204" bestFit="1" customWidth="1"/>
    <col min="7684" max="7685" width="9.140625" style="204"/>
    <col min="7686" max="7686" width="17.7109375" style="204" customWidth="1"/>
    <col min="7687" max="7687" width="11.42578125" style="204" customWidth="1"/>
    <col min="7688" max="7937" width="9.140625" style="204"/>
    <col min="7938" max="7938" width="33.5703125" style="204" bestFit="1" customWidth="1"/>
    <col min="7939" max="7939" width="9" style="204" bestFit="1" customWidth="1"/>
    <col min="7940" max="7941" width="9.140625" style="204"/>
    <col min="7942" max="7942" width="17.7109375" style="204" customWidth="1"/>
    <col min="7943" max="7943" width="11.42578125" style="204" customWidth="1"/>
    <col min="7944" max="8193" width="9.140625" style="204"/>
    <col min="8194" max="8194" width="33.5703125" style="204" bestFit="1" customWidth="1"/>
    <col min="8195" max="8195" width="9" style="204" bestFit="1" customWidth="1"/>
    <col min="8196" max="8197" width="9.140625" style="204"/>
    <col min="8198" max="8198" width="17.7109375" style="204" customWidth="1"/>
    <col min="8199" max="8199" width="11.42578125" style="204" customWidth="1"/>
    <col min="8200" max="8449" width="9.140625" style="204"/>
    <col min="8450" max="8450" width="33.5703125" style="204" bestFit="1" customWidth="1"/>
    <col min="8451" max="8451" width="9" style="204" bestFit="1" customWidth="1"/>
    <col min="8452" max="8453" width="9.140625" style="204"/>
    <col min="8454" max="8454" width="17.7109375" style="204" customWidth="1"/>
    <col min="8455" max="8455" width="11.42578125" style="204" customWidth="1"/>
    <col min="8456" max="8705" width="9.140625" style="204"/>
    <col min="8706" max="8706" width="33.5703125" style="204" bestFit="1" customWidth="1"/>
    <col min="8707" max="8707" width="9" style="204" bestFit="1" customWidth="1"/>
    <col min="8708" max="8709" width="9.140625" style="204"/>
    <col min="8710" max="8710" width="17.7109375" style="204" customWidth="1"/>
    <col min="8711" max="8711" width="11.42578125" style="204" customWidth="1"/>
    <col min="8712" max="8961" width="9.140625" style="204"/>
    <col min="8962" max="8962" width="33.5703125" style="204" bestFit="1" customWidth="1"/>
    <col min="8963" max="8963" width="9" style="204" bestFit="1" customWidth="1"/>
    <col min="8964" max="8965" width="9.140625" style="204"/>
    <col min="8966" max="8966" width="17.7109375" style="204" customWidth="1"/>
    <col min="8967" max="8967" width="11.42578125" style="204" customWidth="1"/>
    <col min="8968" max="9217" width="9.140625" style="204"/>
    <col min="9218" max="9218" width="33.5703125" style="204" bestFit="1" customWidth="1"/>
    <col min="9219" max="9219" width="9" style="204" bestFit="1" customWidth="1"/>
    <col min="9220" max="9221" width="9.140625" style="204"/>
    <col min="9222" max="9222" width="17.7109375" style="204" customWidth="1"/>
    <col min="9223" max="9223" width="11.42578125" style="204" customWidth="1"/>
    <col min="9224" max="9473" width="9.140625" style="204"/>
    <col min="9474" max="9474" width="33.5703125" style="204" bestFit="1" customWidth="1"/>
    <col min="9475" max="9475" width="9" style="204" bestFit="1" customWidth="1"/>
    <col min="9476" max="9477" width="9.140625" style="204"/>
    <col min="9478" max="9478" width="17.7109375" style="204" customWidth="1"/>
    <col min="9479" max="9479" width="11.42578125" style="204" customWidth="1"/>
    <col min="9480" max="9729" width="9.140625" style="204"/>
    <col min="9730" max="9730" width="33.5703125" style="204" bestFit="1" customWidth="1"/>
    <col min="9731" max="9731" width="9" style="204" bestFit="1" customWidth="1"/>
    <col min="9732" max="9733" width="9.140625" style="204"/>
    <col min="9734" max="9734" width="17.7109375" style="204" customWidth="1"/>
    <col min="9735" max="9735" width="11.42578125" style="204" customWidth="1"/>
    <col min="9736" max="9985" width="9.140625" style="204"/>
    <col min="9986" max="9986" width="33.5703125" style="204" bestFit="1" customWidth="1"/>
    <col min="9987" max="9987" width="9" style="204" bestFit="1" customWidth="1"/>
    <col min="9988" max="9989" width="9.140625" style="204"/>
    <col min="9990" max="9990" width="17.7109375" style="204" customWidth="1"/>
    <col min="9991" max="9991" width="11.42578125" style="204" customWidth="1"/>
    <col min="9992" max="10241" width="9.140625" style="204"/>
    <col min="10242" max="10242" width="33.5703125" style="204" bestFit="1" customWidth="1"/>
    <col min="10243" max="10243" width="9" style="204" bestFit="1" customWidth="1"/>
    <col min="10244" max="10245" width="9.140625" style="204"/>
    <col min="10246" max="10246" width="17.7109375" style="204" customWidth="1"/>
    <col min="10247" max="10247" width="11.42578125" style="204" customWidth="1"/>
    <col min="10248" max="10497" width="9.140625" style="204"/>
    <col min="10498" max="10498" width="33.5703125" style="204" bestFit="1" customWidth="1"/>
    <col min="10499" max="10499" width="9" style="204" bestFit="1" customWidth="1"/>
    <col min="10500" max="10501" width="9.140625" style="204"/>
    <col min="10502" max="10502" width="17.7109375" style="204" customWidth="1"/>
    <col min="10503" max="10503" width="11.42578125" style="204" customWidth="1"/>
    <col min="10504" max="10753" width="9.140625" style="204"/>
    <col min="10754" max="10754" width="33.5703125" style="204" bestFit="1" customWidth="1"/>
    <col min="10755" max="10755" width="9" style="204" bestFit="1" customWidth="1"/>
    <col min="10756" max="10757" width="9.140625" style="204"/>
    <col min="10758" max="10758" width="17.7109375" style="204" customWidth="1"/>
    <col min="10759" max="10759" width="11.42578125" style="204" customWidth="1"/>
    <col min="10760" max="11009" width="9.140625" style="204"/>
    <col min="11010" max="11010" width="33.5703125" style="204" bestFit="1" customWidth="1"/>
    <col min="11011" max="11011" width="9" style="204" bestFit="1" customWidth="1"/>
    <col min="11012" max="11013" width="9.140625" style="204"/>
    <col min="11014" max="11014" width="17.7109375" style="204" customWidth="1"/>
    <col min="11015" max="11015" width="11.42578125" style="204" customWidth="1"/>
    <col min="11016" max="11265" width="9.140625" style="204"/>
    <col min="11266" max="11266" width="33.5703125" style="204" bestFit="1" customWidth="1"/>
    <col min="11267" max="11267" width="9" style="204" bestFit="1" customWidth="1"/>
    <col min="11268" max="11269" width="9.140625" style="204"/>
    <col min="11270" max="11270" width="17.7109375" style="204" customWidth="1"/>
    <col min="11271" max="11271" width="11.42578125" style="204" customWidth="1"/>
    <col min="11272" max="11521" width="9.140625" style="204"/>
    <col min="11522" max="11522" width="33.5703125" style="204" bestFit="1" customWidth="1"/>
    <col min="11523" max="11523" width="9" style="204" bestFit="1" customWidth="1"/>
    <col min="11524" max="11525" width="9.140625" style="204"/>
    <col min="11526" max="11526" width="17.7109375" style="204" customWidth="1"/>
    <col min="11527" max="11527" width="11.42578125" style="204" customWidth="1"/>
    <col min="11528" max="11777" width="9.140625" style="204"/>
    <col min="11778" max="11778" width="33.5703125" style="204" bestFit="1" customWidth="1"/>
    <col min="11779" max="11779" width="9" style="204" bestFit="1" customWidth="1"/>
    <col min="11780" max="11781" width="9.140625" style="204"/>
    <col min="11782" max="11782" width="17.7109375" style="204" customWidth="1"/>
    <col min="11783" max="11783" width="11.42578125" style="204" customWidth="1"/>
    <col min="11784" max="12033" width="9.140625" style="204"/>
    <col min="12034" max="12034" width="33.5703125" style="204" bestFit="1" customWidth="1"/>
    <col min="12035" max="12035" width="9" style="204" bestFit="1" customWidth="1"/>
    <col min="12036" max="12037" width="9.140625" style="204"/>
    <col min="12038" max="12038" width="17.7109375" style="204" customWidth="1"/>
    <col min="12039" max="12039" width="11.42578125" style="204" customWidth="1"/>
    <col min="12040" max="12289" width="9.140625" style="204"/>
    <col min="12290" max="12290" width="33.5703125" style="204" bestFit="1" customWidth="1"/>
    <col min="12291" max="12291" width="9" style="204" bestFit="1" customWidth="1"/>
    <col min="12292" max="12293" width="9.140625" style="204"/>
    <col min="12294" max="12294" width="17.7109375" style="204" customWidth="1"/>
    <col min="12295" max="12295" width="11.42578125" style="204" customWidth="1"/>
    <col min="12296" max="12545" width="9.140625" style="204"/>
    <col min="12546" max="12546" width="33.5703125" style="204" bestFit="1" customWidth="1"/>
    <col min="12547" max="12547" width="9" style="204" bestFit="1" customWidth="1"/>
    <col min="12548" max="12549" width="9.140625" style="204"/>
    <col min="12550" max="12550" width="17.7109375" style="204" customWidth="1"/>
    <col min="12551" max="12551" width="11.42578125" style="204" customWidth="1"/>
    <col min="12552" max="12801" width="9.140625" style="204"/>
    <col min="12802" max="12802" width="33.5703125" style="204" bestFit="1" customWidth="1"/>
    <col min="12803" max="12803" width="9" style="204" bestFit="1" customWidth="1"/>
    <col min="12804" max="12805" width="9.140625" style="204"/>
    <col min="12806" max="12806" width="17.7109375" style="204" customWidth="1"/>
    <col min="12807" max="12807" width="11.42578125" style="204" customWidth="1"/>
    <col min="12808" max="13057" width="9.140625" style="204"/>
    <col min="13058" max="13058" width="33.5703125" style="204" bestFit="1" customWidth="1"/>
    <col min="13059" max="13059" width="9" style="204" bestFit="1" customWidth="1"/>
    <col min="13060" max="13061" width="9.140625" style="204"/>
    <col min="13062" max="13062" width="17.7109375" style="204" customWidth="1"/>
    <col min="13063" max="13063" width="11.42578125" style="204" customWidth="1"/>
    <col min="13064" max="13313" width="9.140625" style="204"/>
    <col min="13314" max="13314" width="33.5703125" style="204" bestFit="1" customWidth="1"/>
    <col min="13315" max="13315" width="9" style="204" bestFit="1" customWidth="1"/>
    <col min="13316" max="13317" width="9.140625" style="204"/>
    <col min="13318" max="13318" width="17.7109375" style="204" customWidth="1"/>
    <col min="13319" max="13319" width="11.42578125" style="204" customWidth="1"/>
    <col min="13320" max="13569" width="9.140625" style="204"/>
    <col min="13570" max="13570" width="33.5703125" style="204" bestFit="1" customWidth="1"/>
    <col min="13571" max="13571" width="9" style="204" bestFit="1" customWidth="1"/>
    <col min="13572" max="13573" width="9.140625" style="204"/>
    <col min="13574" max="13574" width="17.7109375" style="204" customWidth="1"/>
    <col min="13575" max="13575" width="11.42578125" style="204" customWidth="1"/>
    <col min="13576" max="13825" width="9.140625" style="204"/>
    <col min="13826" max="13826" width="33.5703125" style="204" bestFit="1" customWidth="1"/>
    <col min="13827" max="13827" width="9" style="204" bestFit="1" customWidth="1"/>
    <col min="13828" max="13829" width="9.140625" style="204"/>
    <col min="13830" max="13830" width="17.7109375" style="204" customWidth="1"/>
    <col min="13831" max="13831" width="11.42578125" style="204" customWidth="1"/>
    <col min="13832" max="14081" width="9.140625" style="204"/>
    <col min="14082" max="14082" width="33.5703125" style="204" bestFit="1" customWidth="1"/>
    <col min="14083" max="14083" width="9" style="204" bestFit="1" customWidth="1"/>
    <col min="14084" max="14085" width="9.140625" style="204"/>
    <col min="14086" max="14086" width="17.7109375" style="204" customWidth="1"/>
    <col min="14087" max="14087" width="11.42578125" style="204" customWidth="1"/>
    <col min="14088" max="14337" width="9.140625" style="204"/>
    <col min="14338" max="14338" width="33.5703125" style="204" bestFit="1" customWidth="1"/>
    <col min="14339" max="14339" width="9" style="204" bestFit="1" customWidth="1"/>
    <col min="14340" max="14341" width="9.140625" style="204"/>
    <col min="14342" max="14342" width="17.7109375" style="204" customWidth="1"/>
    <col min="14343" max="14343" width="11.42578125" style="204" customWidth="1"/>
    <col min="14344" max="14593" width="9.140625" style="204"/>
    <col min="14594" max="14594" width="33.5703125" style="204" bestFit="1" customWidth="1"/>
    <col min="14595" max="14595" width="9" style="204" bestFit="1" customWidth="1"/>
    <col min="14596" max="14597" width="9.140625" style="204"/>
    <col min="14598" max="14598" width="17.7109375" style="204" customWidth="1"/>
    <col min="14599" max="14599" width="11.42578125" style="204" customWidth="1"/>
    <col min="14600" max="14849" width="9.140625" style="204"/>
    <col min="14850" max="14850" width="33.5703125" style="204" bestFit="1" customWidth="1"/>
    <col min="14851" max="14851" width="9" style="204" bestFit="1" customWidth="1"/>
    <col min="14852" max="14853" width="9.140625" style="204"/>
    <col min="14854" max="14854" width="17.7109375" style="204" customWidth="1"/>
    <col min="14855" max="14855" width="11.42578125" style="204" customWidth="1"/>
    <col min="14856" max="15105" width="9.140625" style="204"/>
    <col min="15106" max="15106" width="33.5703125" style="204" bestFit="1" customWidth="1"/>
    <col min="15107" max="15107" width="9" style="204" bestFit="1" customWidth="1"/>
    <col min="15108" max="15109" width="9.140625" style="204"/>
    <col min="15110" max="15110" width="17.7109375" style="204" customWidth="1"/>
    <col min="15111" max="15111" width="11.42578125" style="204" customWidth="1"/>
    <col min="15112" max="15361" width="9.140625" style="204"/>
    <col min="15362" max="15362" width="33.5703125" style="204" bestFit="1" customWidth="1"/>
    <col min="15363" max="15363" width="9" style="204" bestFit="1" customWidth="1"/>
    <col min="15364" max="15365" width="9.140625" style="204"/>
    <col min="15366" max="15366" width="17.7109375" style="204" customWidth="1"/>
    <col min="15367" max="15367" width="11.42578125" style="204" customWidth="1"/>
    <col min="15368" max="15617" width="9.140625" style="204"/>
    <col min="15618" max="15618" width="33.5703125" style="204" bestFit="1" customWidth="1"/>
    <col min="15619" max="15619" width="9" style="204" bestFit="1" customWidth="1"/>
    <col min="15620" max="15621" width="9.140625" style="204"/>
    <col min="15622" max="15622" width="17.7109375" style="204" customWidth="1"/>
    <col min="15623" max="15623" width="11.42578125" style="204" customWidth="1"/>
    <col min="15624" max="15873" width="9.140625" style="204"/>
    <col min="15874" max="15874" width="33.5703125" style="204" bestFit="1" customWidth="1"/>
    <col min="15875" max="15875" width="9" style="204" bestFit="1" customWidth="1"/>
    <col min="15876" max="15877" width="9.140625" style="204"/>
    <col min="15878" max="15878" width="17.7109375" style="204" customWidth="1"/>
    <col min="15879" max="15879" width="11.42578125" style="204" customWidth="1"/>
    <col min="15880" max="16129" width="9.140625" style="204"/>
    <col min="16130" max="16130" width="33.5703125" style="204" bestFit="1" customWidth="1"/>
    <col min="16131" max="16131" width="9" style="204" bestFit="1" customWidth="1"/>
    <col min="16132" max="16133" width="9.140625" style="204"/>
    <col min="16134" max="16134" width="17.7109375" style="204" customWidth="1"/>
    <col min="16135" max="16135" width="11.42578125" style="204" customWidth="1"/>
    <col min="16136" max="16384" width="9.140625" style="204"/>
  </cols>
  <sheetData>
    <row r="2" spans="2:4" x14ac:dyDescent="0.25">
      <c r="B2" s="202"/>
    </row>
    <row r="3" spans="2:4" x14ac:dyDescent="0.25">
      <c r="B3" s="204" t="s">
        <v>89</v>
      </c>
    </row>
    <row r="4" spans="2:4" x14ac:dyDescent="0.25">
      <c r="B4" s="204" t="s">
        <v>125</v>
      </c>
    </row>
    <row r="5" spans="2:4" x14ac:dyDescent="0.25">
      <c r="B5" s="204" t="s">
        <v>92</v>
      </c>
    </row>
    <row r="6" spans="2:4" x14ac:dyDescent="0.25">
      <c r="B6" s="205" t="s">
        <v>163</v>
      </c>
    </row>
    <row r="8" spans="2:4" x14ac:dyDescent="0.25">
      <c r="B8" s="204" t="s">
        <v>164</v>
      </c>
    </row>
    <row r="9" spans="2:4" ht="15.75" thickBot="1" x14ac:dyDescent="0.3">
      <c r="B9" s="206"/>
      <c r="C9" s="207" t="s">
        <v>0</v>
      </c>
      <c r="D9" s="9"/>
    </row>
    <row r="10" spans="2:4" ht="15.75" hidden="1" thickBot="1" x14ac:dyDescent="0.3">
      <c r="B10" s="206" t="s">
        <v>15</v>
      </c>
      <c r="C10" s="207" t="s">
        <v>9</v>
      </c>
      <c r="D10" s="9">
        <f>1+D13</f>
        <v>1</v>
      </c>
    </row>
    <row r="11" spans="2:4" ht="15.75" hidden="1" thickBot="1" x14ac:dyDescent="0.3">
      <c r="B11" s="206" t="s">
        <v>13</v>
      </c>
      <c r="C11" s="207" t="s">
        <v>21</v>
      </c>
      <c r="D11" s="9">
        <f>SUM(D13:D20)</f>
        <v>1</v>
      </c>
    </row>
    <row r="12" spans="2:4" ht="15.75" hidden="1" thickBot="1" x14ac:dyDescent="0.3">
      <c r="B12" s="206"/>
      <c r="C12" s="207"/>
    </row>
    <row r="13" spans="2:4" ht="30.75" hidden="1" thickBot="1" x14ac:dyDescent="0.3">
      <c r="B13" s="15" t="s">
        <v>16</v>
      </c>
      <c r="C13" s="207"/>
      <c r="D13" s="208"/>
    </row>
    <row r="14" spans="2:4" ht="30.75" hidden="1" thickBot="1" x14ac:dyDescent="0.3">
      <c r="B14" s="15" t="s">
        <v>28</v>
      </c>
      <c r="C14" s="207"/>
      <c r="D14" s="208"/>
    </row>
    <row r="15" spans="2:4" ht="30.75" hidden="1" thickBot="1" x14ac:dyDescent="0.3">
      <c r="B15" s="15" t="s">
        <v>22</v>
      </c>
      <c r="C15" s="207"/>
      <c r="D15" s="208"/>
    </row>
    <row r="16" spans="2:4" ht="30.75" hidden="1" thickBot="1" x14ac:dyDescent="0.3">
      <c r="B16" s="15" t="s">
        <v>17</v>
      </c>
      <c r="C16" s="207"/>
      <c r="D16" s="208">
        <v>1</v>
      </c>
    </row>
    <row r="17" spans="1:6" ht="30.75" hidden="1" thickBot="1" x14ac:dyDescent="0.3">
      <c r="B17" s="15" t="s">
        <v>18</v>
      </c>
      <c r="C17" s="207"/>
      <c r="D17" s="208"/>
    </row>
    <row r="18" spans="1:6" ht="30.75" hidden="1" thickBot="1" x14ac:dyDescent="0.3">
      <c r="B18" s="15" t="s">
        <v>19</v>
      </c>
      <c r="C18" s="207"/>
      <c r="D18" s="208"/>
    </row>
    <row r="19" spans="1:6" ht="30.75" hidden="1" thickBot="1" x14ac:dyDescent="0.3">
      <c r="B19" s="15" t="s">
        <v>27</v>
      </c>
      <c r="C19" s="207"/>
      <c r="D19" s="208"/>
    </row>
    <row r="20" spans="1:6" ht="30.75" hidden="1" thickBot="1" x14ac:dyDescent="0.3">
      <c r="B20" s="15" t="s">
        <v>20</v>
      </c>
      <c r="C20" s="207"/>
      <c r="D20" s="208"/>
    </row>
    <row r="21" spans="1:6" ht="15.75" hidden="1" thickBot="1" x14ac:dyDescent="0.3">
      <c r="C21" s="207"/>
    </row>
    <row r="22" spans="1:6" ht="18" hidden="1" thickBot="1" x14ac:dyDescent="0.35">
      <c r="B22" s="209" t="s">
        <v>40</v>
      </c>
      <c r="C22" s="210"/>
      <c r="D22" s="209"/>
      <c r="E22" s="209"/>
      <c r="F22" s="209"/>
    </row>
    <row r="23" spans="1:6" ht="15.75" hidden="1" thickBot="1" x14ac:dyDescent="0.3">
      <c r="A23" s="204" t="str">
        <f>[3]re!B2</f>
        <v>Curs schimb MDL/EUR (şfîrşit an 2020)</v>
      </c>
      <c r="C23" s="207"/>
      <c r="D23" s="211">
        <f>[3]re!C2</f>
        <v>21.5</v>
      </c>
    </row>
    <row r="24" spans="1:6" ht="15.75" hidden="1" thickBot="1" x14ac:dyDescent="0.3">
      <c r="A24" s="204" t="str">
        <f>[3]re!B3</f>
        <v>Curs schimb MDL/USD (şfîrşit an 20205)</v>
      </c>
      <c r="C24" s="207"/>
      <c r="D24" s="211">
        <f>[3]re!C3</f>
        <v>20</v>
      </c>
    </row>
    <row r="25" spans="1:6" ht="15.75" hidden="1" thickBot="1" x14ac:dyDescent="0.3">
      <c r="C25" s="207"/>
      <c r="D25" s="207" t="s">
        <v>12</v>
      </c>
      <c r="E25" s="207" t="s">
        <v>10</v>
      </c>
      <c r="F25" s="207" t="s">
        <v>11</v>
      </c>
    </row>
    <row r="26" spans="1:6" ht="15.75" hidden="1" thickBot="1" x14ac:dyDescent="0.3">
      <c r="B26" s="206" t="s">
        <v>23</v>
      </c>
      <c r="C26" s="207" t="s">
        <v>1</v>
      </c>
      <c r="D26" s="9">
        <f>[3]re!C6*D23</f>
        <v>8600</v>
      </c>
      <c r="F26" s="212">
        <f>D26*E26</f>
        <v>0</v>
      </c>
    </row>
    <row r="27" spans="1:6" ht="15.75" hidden="1" thickBot="1" x14ac:dyDescent="0.3">
      <c r="B27" s="206" t="s">
        <v>2</v>
      </c>
      <c r="C27" s="207" t="s">
        <v>1</v>
      </c>
      <c r="D27" s="9">
        <f>[3]re!C8*D23</f>
        <v>2150</v>
      </c>
      <c r="F27" s="212">
        <f>D27*E27</f>
        <v>0</v>
      </c>
    </row>
    <row r="28" spans="1:6" ht="15.75" hidden="1" thickBot="1" x14ac:dyDescent="0.3">
      <c r="B28" s="206" t="s">
        <v>3</v>
      </c>
      <c r="C28" s="207" t="s">
        <v>1</v>
      </c>
      <c r="D28" s="9">
        <f>[3]re!C9*D23</f>
        <v>1075</v>
      </c>
      <c r="F28" s="212">
        <f>D28*E28</f>
        <v>0</v>
      </c>
    </row>
    <row r="29" spans="1:6" ht="15.75" hidden="1" thickBot="1" x14ac:dyDescent="0.3">
      <c r="B29" s="206" t="s">
        <v>4</v>
      </c>
      <c r="C29" s="207" t="s">
        <v>6</v>
      </c>
      <c r="D29" s="9">
        <f>[3]re!C10*D23</f>
        <v>6450</v>
      </c>
      <c r="F29" s="212">
        <f>D29*E29</f>
        <v>0</v>
      </c>
    </row>
    <row r="30" spans="1:6" ht="15.75" hidden="1" thickBot="1" x14ac:dyDescent="0.3">
      <c r="B30" s="206"/>
      <c r="C30" s="207"/>
      <c r="D30" s="9"/>
      <c r="F30" s="212"/>
    </row>
    <row r="31" spans="1:6" ht="15.75" hidden="1" thickBot="1" x14ac:dyDescent="0.3">
      <c r="B31" s="206" t="s">
        <v>24</v>
      </c>
      <c r="C31" s="207" t="s">
        <v>29</v>
      </c>
      <c r="D31" s="9">
        <f>[3]re!C7*D24</f>
        <v>30000</v>
      </c>
      <c r="F31" s="212">
        <f>D31*E31</f>
        <v>0</v>
      </c>
    </row>
    <row r="32" spans="1:6" ht="15.75" hidden="1" thickBot="1" x14ac:dyDescent="0.3">
      <c r="B32" s="206" t="s">
        <v>26</v>
      </c>
      <c r="C32" s="207" t="s">
        <v>29</v>
      </c>
      <c r="D32" s="9">
        <v>35</v>
      </c>
      <c r="F32" s="212">
        <f>D32*E32</f>
        <v>0</v>
      </c>
    </row>
    <row r="33" spans="2:30" ht="15.75" hidden="1" thickBot="1" x14ac:dyDescent="0.3">
      <c r="B33" s="206"/>
      <c r="C33" s="207"/>
      <c r="D33" s="9"/>
      <c r="F33" s="212"/>
    </row>
    <row r="34" spans="2:30" ht="15.75" hidden="1" thickBot="1" x14ac:dyDescent="0.3">
      <c r="B34" s="206" t="s">
        <v>36</v>
      </c>
      <c r="C34" s="207" t="s">
        <v>34</v>
      </c>
      <c r="D34" s="9">
        <v>100</v>
      </c>
      <c r="F34" s="212">
        <f>D34*E34</f>
        <v>0</v>
      </c>
    </row>
    <row r="35" spans="2:30" ht="15.75" hidden="1" thickBot="1" x14ac:dyDescent="0.3">
      <c r="B35" s="206" t="s">
        <v>33</v>
      </c>
      <c r="C35" s="207" t="s">
        <v>34</v>
      </c>
      <c r="D35" s="9">
        <v>8</v>
      </c>
      <c r="F35" s="212">
        <f>D35*E35</f>
        <v>0</v>
      </c>
    </row>
    <row r="36" spans="2:30" ht="15.75" hidden="1" thickBot="1" x14ac:dyDescent="0.3">
      <c r="B36" s="206"/>
      <c r="C36" s="207"/>
      <c r="D36" s="9"/>
      <c r="F36" s="212"/>
    </row>
    <row r="37" spans="2:30" ht="15.75" hidden="1" thickBot="1" x14ac:dyDescent="0.3">
      <c r="B37" s="206" t="s">
        <v>25</v>
      </c>
      <c r="C37" s="207" t="s">
        <v>31</v>
      </c>
      <c r="D37" s="9"/>
      <c r="F37" s="212">
        <f>SUM(F38:F41)</f>
        <v>0</v>
      </c>
    </row>
    <row r="38" spans="2:30" ht="15.75" hidden="1" thickBot="1" x14ac:dyDescent="0.3">
      <c r="B38" s="206" t="s">
        <v>32</v>
      </c>
      <c r="C38" s="207" t="s">
        <v>35</v>
      </c>
      <c r="D38" s="9">
        <f>[3]re!C11*D23</f>
        <v>3225</v>
      </c>
      <c r="F38" s="212">
        <f>D38*E38</f>
        <v>0</v>
      </c>
    </row>
    <row r="39" spans="2:30" ht="15.75" hidden="1" thickBot="1" x14ac:dyDescent="0.3">
      <c r="B39" s="206" t="s">
        <v>5</v>
      </c>
      <c r="C39" s="207" t="s">
        <v>35</v>
      </c>
      <c r="D39" s="19">
        <f>[3]re!C12*D23</f>
        <v>537.5</v>
      </c>
      <c r="F39" s="212">
        <f>D39*E39</f>
        <v>0</v>
      </c>
    </row>
    <row r="40" spans="2:30" ht="15.75" hidden="1" thickBot="1" x14ac:dyDescent="0.3">
      <c r="B40" s="206" t="s">
        <v>30</v>
      </c>
      <c r="C40" s="207" t="s">
        <v>29</v>
      </c>
      <c r="D40" s="9">
        <v>40</v>
      </c>
      <c r="F40" s="212">
        <f>D40*E40*E37</f>
        <v>0</v>
      </c>
    </row>
    <row r="41" spans="2:30" ht="15.75" hidden="1" thickBot="1" x14ac:dyDescent="0.3">
      <c r="B41" s="206" t="s">
        <v>7</v>
      </c>
      <c r="C41" s="207" t="s">
        <v>29</v>
      </c>
      <c r="D41" s="9">
        <v>20</v>
      </c>
      <c r="F41" s="212">
        <f>D41*E41*E37</f>
        <v>0</v>
      </c>
    </row>
    <row r="42" spans="2:30" ht="15.75" hidden="1" thickBot="1" x14ac:dyDescent="0.3">
      <c r="B42" s="206"/>
      <c r="F42" s="213"/>
    </row>
    <row r="43" spans="2:30" ht="15.75" hidden="1" thickBot="1" x14ac:dyDescent="0.3">
      <c r="B43" s="214" t="s">
        <v>8</v>
      </c>
      <c r="C43" s="12"/>
      <c r="D43" s="12"/>
      <c r="E43" s="12"/>
      <c r="F43" s="215">
        <f>SUM(F26:F37)</f>
        <v>0</v>
      </c>
    </row>
    <row r="44" spans="2:30" ht="15.75" hidden="1" thickBot="1" x14ac:dyDescent="0.3"/>
    <row r="45" spans="2:30" ht="18" thickBot="1" x14ac:dyDescent="0.35">
      <c r="B45" s="209" t="s">
        <v>75</v>
      </c>
      <c r="C45" s="210"/>
      <c r="D45" s="209"/>
      <c r="E45" s="209"/>
      <c r="F45" s="209"/>
      <c r="G45" s="316" t="s">
        <v>68</v>
      </c>
      <c r="H45" s="317"/>
      <c r="I45" s="317"/>
      <c r="J45" s="318"/>
      <c r="K45" s="319">
        <v>2021</v>
      </c>
      <c r="L45" s="320"/>
      <c r="M45" s="320"/>
      <c r="N45" s="321"/>
      <c r="O45" s="319">
        <v>2022</v>
      </c>
      <c r="P45" s="320"/>
      <c r="Q45" s="320"/>
      <c r="R45" s="321"/>
      <c r="S45" s="319">
        <v>2023</v>
      </c>
      <c r="T45" s="320"/>
      <c r="U45" s="320"/>
      <c r="V45" s="321"/>
      <c r="W45" s="319">
        <v>2024</v>
      </c>
      <c r="X45" s="320"/>
      <c r="Y45" s="320"/>
      <c r="Z45" s="321"/>
      <c r="AA45" s="319">
        <v>2025</v>
      </c>
      <c r="AB45" s="320"/>
      <c r="AC45" s="320"/>
      <c r="AD45" s="321"/>
    </row>
    <row r="46" spans="2:30" ht="16.5" thickTop="1" thickBot="1" x14ac:dyDescent="0.3">
      <c r="C46" s="207"/>
      <c r="G46" s="216" t="s">
        <v>39</v>
      </c>
      <c r="H46" s="217" t="s">
        <v>102</v>
      </c>
      <c r="I46" s="217" t="s">
        <v>66</v>
      </c>
      <c r="J46" s="218" t="s">
        <v>65</v>
      </c>
      <c r="K46" s="219" t="s">
        <v>39</v>
      </c>
      <c r="L46" s="220" t="s">
        <v>102</v>
      </c>
      <c r="M46" s="220" t="s">
        <v>66</v>
      </c>
      <c r="N46" s="221" t="s">
        <v>65</v>
      </c>
      <c r="O46" s="222" t="s">
        <v>39</v>
      </c>
      <c r="P46" s="220" t="s">
        <v>102</v>
      </c>
      <c r="Q46" s="223" t="s">
        <v>66</v>
      </c>
      <c r="R46" s="224" t="s">
        <v>65</v>
      </c>
      <c r="S46" s="225" t="s">
        <v>39</v>
      </c>
      <c r="T46" s="226" t="s">
        <v>102</v>
      </c>
      <c r="U46" s="226" t="s">
        <v>66</v>
      </c>
      <c r="V46" s="227" t="s">
        <v>65</v>
      </c>
      <c r="W46" s="228" t="s">
        <v>39</v>
      </c>
      <c r="X46" s="226" t="s">
        <v>102</v>
      </c>
      <c r="Y46" s="226" t="s">
        <v>66</v>
      </c>
      <c r="Z46" s="227" t="s">
        <v>65</v>
      </c>
      <c r="AA46" s="228" t="s">
        <v>39</v>
      </c>
      <c r="AB46" s="226" t="s">
        <v>102</v>
      </c>
      <c r="AC46" s="229" t="s">
        <v>66</v>
      </c>
      <c r="AD46" s="230" t="s">
        <v>65</v>
      </c>
    </row>
    <row r="47" spans="2:30" x14ac:dyDescent="0.25">
      <c r="C47" s="207"/>
      <c r="D47" s="207" t="s">
        <v>12</v>
      </c>
      <c r="E47" s="207" t="s">
        <v>10</v>
      </c>
      <c r="F47" s="207" t="s">
        <v>11</v>
      </c>
      <c r="G47" s="231"/>
      <c r="H47" s="232"/>
      <c r="I47" s="232"/>
      <c r="J47" s="233"/>
      <c r="K47" s="234"/>
      <c r="L47" s="235"/>
      <c r="M47" s="235"/>
      <c r="N47" s="236"/>
      <c r="O47" s="237"/>
      <c r="P47" s="235"/>
      <c r="Q47" s="235"/>
      <c r="R47" s="236"/>
      <c r="S47" s="238"/>
      <c r="T47" s="235"/>
      <c r="U47" s="232"/>
      <c r="V47" s="236"/>
      <c r="W47" s="238"/>
      <c r="X47" s="235"/>
      <c r="Y47" s="235"/>
      <c r="Z47" s="236"/>
      <c r="AA47" s="238"/>
      <c r="AB47" s="235"/>
      <c r="AC47" s="235"/>
      <c r="AD47" s="236"/>
    </row>
    <row r="48" spans="2:30" x14ac:dyDescent="0.25">
      <c r="B48" s="206" t="s">
        <v>121</v>
      </c>
      <c r="C48" s="207" t="s">
        <v>1</v>
      </c>
      <c r="D48" s="9">
        <v>2500</v>
      </c>
      <c r="F48" s="212">
        <f>D48*E48</f>
        <v>0</v>
      </c>
      <c r="G48" s="239">
        <f>SUM(H48:J48)</f>
        <v>0</v>
      </c>
      <c r="H48" s="240">
        <f>L48+P48+T48+X48+AB48</f>
        <v>0</v>
      </c>
      <c r="I48" s="240">
        <f>M48+Q48+U48+Y48+AC48</f>
        <v>0</v>
      </c>
      <c r="J48" s="241">
        <f>N48+R48+V48+Z48+AD48</f>
        <v>0</v>
      </c>
      <c r="K48" s="242">
        <f>SUM(L48:N48)</f>
        <v>0</v>
      </c>
      <c r="L48" s="243"/>
      <c r="M48" s="243"/>
      <c r="N48" s="241"/>
      <c r="O48" s="242">
        <f t="shared" ref="O48:O61" si="0">SUM(P48:R48)</f>
        <v>0</v>
      </c>
      <c r="P48" s="243"/>
      <c r="Q48" s="243"/>
      <c r="R48" s="241">
        <f t="shared" ref="R48:R56" si="1">F48</f>
        <v>0</v>
      </c>
      <c r="S48" s="244"/>
      <c r="T48" s="243"/>
      <c r="U48" s="240"/>
      <c r="V48" s="241"/>
      <c r="W48" s="244"/>
      <c r="X48" s="243"/>
      <c r="Y48" s="243"/>
      <c r="Z48" s="241"/>
      <c r="AA48" s="244"/>
      <c r="AB48" s="243"/>
      <c r="AC48" s="243"/>
      <c r="AD48" s="241"/>
    </row>
    <row r="49" spans="2:30" x14ac:dyDescent="0.25">
      <c r="B49" s="206" t="s">
        <v>4</v>
      </c>
      <c r="C49" s="207" t="s">
        <v>6</v>
      </c>
      <c r="D49" s="9"/>
      <c r="E49" s="204">
        <v>0</v>
      </c>
      <c r="F49" s="212">
        <f>D49*E49</f>
        <v>0</v>
      </c>
      <c r="G49" s="239">
        <f t="shared" ref="G49:G61" si="2">SUM(H49:J49)</f>
        <v>0</v>
      </c>
      <c r="H49" s="240">
        <f t="shared" ref="H49:J61" si="3">L49+P49+T49+X49+AB49</f>
        <v>0</v>
      </c>
      <c r="I49" s="240">
        <f t="shared" si="3"/>
        <v>0</v>
      </c>
      <c r="J49" s="241">
        <f t="shared" si="3"/>
        <v>0</v>
      </c>
      <c r="K49" s="242">
        <f t="shared" ref="K49:K61" si="4">SUM(L49:N49)</f>
        <v>0</v>
      </c>
      <c r="L49" s="243"/>
      <c r="M49" s="243"/>
      <c r="N49" s="241">
        <f t="shared" ref="N49:N56" si="5">F49</f>
        <v>0</v>
      </c>
      <c r="O49" s="242">
        <f t="shared" si="0"/>
        <v>0</v>
      </c>
      <c r="P49" s="243"/>
      <c r="Q49" s="243"/>
      <c r="R49" s="241">
        <f t="shared" si="1"/>
        <v>0</v>
      </c>
      <c r="S49" s="244"/>
      <c r="T49" s="243"/>
      <c r="U49" s="240"/>
      <c r="V49" s="241"/>
      <c r="W49" s="244"/>
      <c r="X49" s="243"/>
      <c r="Y49" s="243"/>
      <c r="Z49" s="241"/>
      <c r="AA49" s="244"/>
      <c r="AB49" s="243"/>
      <c r="AC49" s="243"/>
      <c r="AD49" s="241"/>
    </row>
    <row r="50" spans="2:30" x14ac:dyDescent="0.25">
      <c r="B50" s="206" t="s">
        <v>230</v>
      </c>
      <c r="C50" s="207" t="s">
        <v>231</v>
      </c>
      <c r="D50" s="9"/>
      <c r="E50" s="204">
        <v>1</v>
      </c>
      <c r="F50" s="212"/>
      <c r="G50" s="239">
        <f t="shared" si="2"/>
        <v>0</v>
      </c>
      <c r="H50" s="240">
        <f t="shared" si="3"/>
        <v>0</v>
      </c>
      <c r="I50" s="240">
        <f t="shared" si="3"/>
        <v>0</v>
      </c>
      <c r="J50" s="241">
        <f t="shared" si="3"/>
        <v>0</v>
      </c>
      <c r="K50" s="242">
        <f t="shared" si="4"/>
        <v>0</v>
      </c>
      <c r="L50" s="243"/>
      <c r="M50" s="243"/>
      <c r="N50" s="241">
        <f t="shared" si="5"/>
        <v>0</v>
      </c>
      <c r="O50" s="242">
        <f t="shared" si="0"/>
        <v>0</v>
      </c>
      <c r="P50" s="243"/>
      <c r="Q50" s="243"/>
      <c r="R50" s="241">
        <f t="shared" si="1"/>
        <v>0</v>
      </c>
      <c r="S50" s="244"/>
      <c r="T50" s="243"/>
      <c r="U50" s="240"/>
      <c r="V50" s="241"/>
      <c r="W50" s="244"/>
      <c r="X50" s="243"/>
      <c r="Y50" s="243"/>
      <c r="Z50" s="241"/>
      <c r="AA50" s="244"/>
      <c r="AB50" s="243"/>
      <c r="AC50" s="243"/>
      <c r="AD50" s="241"/>
    </row>
    <row r="51" spans="2:30" ht="45" x14ac:dyDescent="0.25">
      <c r="B51" s="245" t="s">
        <v>124</v>
      </c>
      <c r="C51" s="207" t="s">
        <v>29</v>
      </c>
      <c r="D51" s="9">
        <v>2500</v>
      </c>
      <c r="E51" s="204">
        <v>10</v>
      </c>
      <c r="F51" s="212">
        <f>D51*E51</f>
        <v>25000</v>
      </c>
      <c r="G51" s="239">
        <f t="shared" si="2"/>
        <v>25000</v>
      </c>
      <c r="H51" s="240">
        <f t="shared" si="3"/>
        <v>0</v>
      </c>
      <c r="I51" s="240">
        <f t="shared" si="3"/>
        <v>0</v>
      </c>
      <c r="J51" s="246">
        <f>F51</f>
        <v>25000</v>
      </c>
      <c r="K51" s="242">
        <f t="shared" si="4"/>
        <v>0</v>
      </c>
      <c r="L51" s="243"/>
      <c r="M51" s="243"/>
      <c r="N51" s="241"/>
      <c r="O51" s="242">
        <f t="shared" si="0"/>
        <v>0</v>
      </c>
      <c r="P51" s="243"/>
      <c r="Q51" s="243"/>
      <c r="R51" s="241"/>
      <c r="S51" s="244"/>
      <c r="T51" s="243"/>
      <c r="U51" s="240"/>
      <c r="V51" s="241"/>
      <c r="W51" s="244"/>
      <c r="X51" s="243"/>
      <c r="Y51" s="243"/>
      <c r="Z51" s="241"/>
      <c r="AA51" s="244"/>
      <c r="AB51" s="243"/>
      <c r="AC51" s="243"/>
      <c r="AD51" s="241"/>
    </row>
    <row r="52" spans="2:30" x14ac:dyDescent="0.25">
      <c r="B52" s="206" t="s">
        <v>123</v>
      </c>
      <c r="C52" s="207" t="s">
        <v>29</v>
      </c>
      <c r="D52" s="9">
        <v>2500</v>
      </c>
      <c r="E52" s="204">
        <v>5</v>
      </c>
      <c r="F52" s="212">
        <f>D52*E52</f>
        <v>12500</v>
      </c>
      <c r="G52" s="239">
        <f t="shared" si="2"/>
        <v>12500</v>
      </c>
      <c r="H52" s="240"/>
      <c r="I52" s="240">
        <f t="shared" si="3"/>
        <v>0</v>
      </c>
      <c r="J52" s="246">
        <f>F52</f>
        <v>12500</v>
      </c>
      <c r="K52" s="242">
        <f t="shared" si="4"/>
        <v>0</v>
      </c>
      <c r="L52" s="243"/>
      <c r="M52" s="243"/>
      <c r="N52" s="241"/>
      <c r="O52" s="242">
        <f t="shared" si="0"/>
        <v>0</v>
      </c>
      <c r="P52" s="243"/>
      <c r="Q52" s="243"/>
      <c r="R52" s="241"/>
      <c r="S52" s="244"/>
      <c r="T52" s="243"/>
      <c r="U52" s="240"/>
      <c r="V52" s="241"/>
      <c r="W52" s="244"/>
      <c r="X52" s="243"/>
      <c r="Y52" s="243"/>
      <c r="Z52" s="241"/>
      <c r="AA52" s="244"/>
      <c r="AB52" s="243"/>
      <c r="AC52" s="243"/>
      <c r="AD52" s="241"/>
    </row>
    <row r="53" spans="2:30" x14ac:dyDescent="0.25">
      <c r="B53" s="206"/>
      <c r="C53" s="207"/>
      <c r="D53" s="9"/>
      <c r="F53" s="212"/>
      <c r="G53" s="239">
        <f t="shared" si="2"/>
        <v>0</v>
      </c>
      <c r="H53" s="240">
        <f t="shared" si="3"/>
        <v>0</v>
      </c>
      <c r="I53" s="240">
        <f t="shared" si="3"/>
        <v>0</v>
      </c>
      <c r="J53" s="241">
        <f t="shared" si="3"/>
        <v>0</v>
      </c>
      <c r="K53" s="242">
        <f t="shared" si="4"/>
        <v>0</v>
      </c>
      <c r="L53" s="243"/>
      <c r="M53" s="243"/>
      <c r="N53" s="241">
        <f t="shared" si="5"/>
        <v>0</v>
      </c>
      <c r="O53" s="242">
        <f t="shared" si="0"/>
        <v>0</v>
      </c>
      <c r="P53" s="243"/>
      <c r="Q53" s="243"/>
      <c r="R53" s="241">
        <f t="shared" si="1"/>
        <v>0</v>
      </c>
      <c r="S53" s="244"/>
      <c r="T53" s="243"/>
      <c r="U53" s="240"/>
      <c r="V53" s="241"/>
      <c r="W53" s="244"/>
      <c r="X53" s="243"/>
      <c r="Y53" s="243"/>
      <c r="Z53" s="241"/>
      <c r="AA53" s="244"/>
      <c r="AB53" s="243"/>
      <c r="AC53" s="243"/>
      <c r="AD53" s="241"/>
    </row>
    <row r="54" spans="2:30" x14ac:dyDescent="0.25">
      <c r="B54" s="206" t="s">
        <v>36</v>
      </c>
      <c r="C54" s="207" t="s">
        <v>34</v>
      </c>
      <c r="D54" s="9"/>
      <c r="E54" s="204">
        <v>0</v>
      </c>
      <c r="F54" s="212">
        <f t="shared" ref="F54:F60" si="6">D54*E54</f>
        <v>0</v>
      </c>
      <c r="G54" s="239">
        <f t="shared" si="2"/>
        <v>0</v>
      </c>
      <c r="H54" s="240">
        <f t="shared" si="3"/>
        <v>0</v>
      </c>
      <c r="I54" s="240">
        <f t="shared" si="3"/>
        <v>0</v>
      </c>
      <c r="J54" s="241">
        <f t="shared" si="3"/>
        <v>0</v>
      </c>
      <c r="K54" s="242"/>
      <c r="L54" s="243">
        <f>F54/2</f>
        <v>0</v>
      </c>
      <c r="M54" s="243"/>
      <c r="N54" s="241">
        <f t="shared" si="5"/>
        <v>0</v>
      </c>
      <c r="O54" s="242">
        <f t="shared" si="0"/>
        <v>0</v>
      </c>
      <c r="P54" s="243"/>
      <c r="Q54" s="243"/>
      <c r="R54" s="241">
        <f t="shared" si="1"/>
        <v>0</v>
      </c>
      <c r="S54" s="244"/>
      <c r="T54" s="243"/>
      <c r="U54" s="240"/>
      <c r="V54" s="241"/>
      <c r="W54" s="244"/>
      <c r="X54" s="243"/>
      <c r="Y54" s="243"/>
      <c r="Z54" s="241"/>
      <c r="AA54" s="244"/>
      <c r="AB54" s="243"/>
      <c r="AC54" s="243"/>
      <c r="AD54" s="241"/>
    </row>
    <row r="55" spans="2:30" x14ac:dyDescent="0.25">
      <c r="B55" s="206" t="s">
        <v>33</v>
      </c>
      <c r="C55" s="207" t="s">
        <v>34</v>
      </c>
      <c r="D55" s="9">
        <v>8</v>
      </c>
      <c r="E55" s="204">
        <v>0</v>
      </c>
      <c r="F55" s="212">
        <f t="shared" si="6"/>
        <v>0</v>
      </c>
      <c r="G55" s="239">
        <f t="shared" si="2"/>
        <v>0</v>
      </c>
      <c r="H55" s="240">
        <f t="shared" si="3"/>
        <v>0</v>
      </c>
      <c r="I55" s="240">
        <f t="shared" si="3"/>
        <v>0</v>
      </c>
      <c r="J55" s="241">
        <f t="shared" si="3"/>
        <v>0</v>
      </c>
      <c r="K55" s="242">
        <f t="shared" si="4"/>
        <v>0</v>
      </c>
      <c r="L55" s="243">
        <f>F55</f>
        <v>0</v>
      </c>
      <c r="M55" s="243"/>
      <c r="N55" s="241">
        <f t="shared" si="5"/>
        <v>0</v>
      </c>
      <c r="O55" s="242">
        <f t="shared" si="0"/>
        <v>0</v>
      </c>
      <c r="P55" s="243"/>
      <c r="Q55" s="243"/>
      <c r="R55" s="241">
        <f t="shared" si="1"/>
        <v>0</v>
      </c>
      <c r="S55" s="244"/>
      <c r="T55" s="243"/>
      <c r="U55" s="240"/>
      <c r="V55" s="241"/>
      <c r="W55" s="244"/>
      <c r="X55" s="243"/>
      <c r="Y55" s="243"/>
      <c r="Z55" s="241"/>
      <c r="AA55" s="244"/>
      <c r="AB55" s="243"/>
      <c r="AC55" s="243"/>
      <c r="AD55" s="241"/>
    </row>
    <row r="56" spans="2:30" x14ac:dyDescent="0.25">
      <c r="B56" s="247" t="s">
        <v>286</v>
      </c>
      <c r="C56" s="207"/>
      <c r="D56" s="9">
        <v>2500</v>
      </c>
      <c r="E56" s="204">
        <v>2</v>
      </c>
      <c r="F56" s="212">
        <f t="shared" si="6"/>
        <v>5000</v>
      </c>
      <c r="G56" s="239">
        <f t="shared" si="2"/>
        <v>10000</v>
      </c>
      <c r="H56" s="240">
        <f t="shared" si="3"/>
        <v>0</v>
      </c>
      <c r="I56" s="240">
        <f t="shared" si="3"/>
        <v>0</v>
      </c>
      <c r="J56" s="241">
        <f t="shared" si="3"/>
        <v>10000</v>
      </c>
      <c r="K56" s="242">
        <f t="shared" si="4"/>
        <v>5000</v>
      </c>
      <c r="L56" s="243"/>
      <c r="M56" s="243"/>
      <c r="N56" s="241">
        <f t="shared" si="5"/>
        <v>5000</v>
      </c>
      <c r="O56" s="242">
        <f t="shared" si="0"/>
        <v>5000</v>
      </c>
      <c r="P56" s="243"/>
      <c r="Q56" s="243"/>
      <c r="R56" s="241">
        <f t="shared" si="1"/>
        <v>5000</v>
      </c>
      <c r="S56" s="244"/>
      <c r="T56" s="243"/>
      <c r="U56" s="240"/>
      <c r="V56" s="241"/>
      <c r="W56" s="244"/>
      <c r="X56" s="243"/>
      <c r="Y56" s="243"/>
      <c r="Z56" s="241"/>
      <c r="AA56" s="244"/>
      <c r="AB56" s="243"/>
      <c r="AC56" s="243"/>
      <c r="AD56" s="241"/>
    </row>
    <row r="57" spans="2:30" x14ac:dyDescent="0.25">
      <c r="B57" s="247" t="s">
        <v>287</v>
      </c>
      <c r="C57" s="207" t="s">
        <v>31</v>
      </c>
      <c r="D57" s="9"/>
      <c r="E57" s="204">
        <v>30</v>
      </c>
      <c r="F57" s="248">
        <f t="shared" si="6"/>
        <v>0</v>
      </c>
      <c r="G57" s="239">
        <f t="shared" si="2"/>
        <v>0</v>
      </c>
      <c r="H57" s="240">
        <f t="shared" si="3"/>
        <v>0</v>
      </c>
      <c r="I57" s="240">
        <f t="shared" si="3"/>
        <v>0</v>
      </c>
      <c r="J57" s="241">
        <f>F57</f>
        <v>0</v>
      </c>
      <c r="K57" s="242">
        <f t="shared" si="4"/>
        <v>0</v>
      </c>
      <c r="L57" s="243"/>
      <c r="M57" s="243"/>
      <c r="N57" s="241"/>
      <c r="O57" s="242">
        <f t="shared" si="0"/>
        <v>0</v>
      </c>
      <c r="P57" s="243"/>
      <c r="Q57" s="243"/>
      <c r="R57" s="241"/>
      <c r="S57" s="244"/>
      <c r="T57" s="243"/>
      <c r="U57" s="240"/>
      <c r="V57" s="241"/>
      <c r="W57" s="244"/>
      <c r="X57" s="243"/>
      <c r="Y57" s="243"/>
      <c r="Z57" s="241"/>
      <c r="AA57" s="244"/>
      <c r="AB57" s="243"/>
      <c r="AC57" s="243"/>
      <c r="AD57" s="241"/>
    </row>
    <row r="58" spans="2:30" x14ac:dyDescent="0.25">
      <c r="B58" s="206" t="s">
        <v>32</v>
      </c>
      <c r="C58" s="207" t="s">
        <v>35</v>
      </c>
      <c r="D58" s="19">
        <f>[3]re!C11*D23</f>
        <v>3225</v>
      </c>
      <c r="E58" s="204">
        <v>2</v>
      </c>
      <c r="F58" s="248">
        <f t="shared" si="6"/>
        <v>6450</v>
      </c>
      <c r="G58" s="239">
        <f t="shared" si="2"/>
        <v>6450</v>
      </c>
      <c r="H58" s="240">
        <f t="shared" si="3"/>
        <v>0</v>
      </c>
      <c r="I58" s="240">
        <f t="shared" si="3"/>
        <v>0</v>
      </c>
      <c r="J58" s="241">
        <f t="shared" si="3"/>
        <v>6450</v>
      </c>
      <c r="K58" s="242">
        <f t="shared" si="4"/>
        <v>0</v>
      </c>
      <c r="L58" s="243"/>
      <c r="M58" s="243"/>
      <c r="N58" s="241"/>
      <c r="O58" s="242">
        <f t="shared" si="0"/>
        <v>6450</v>
      </c>
      <c r="P58" s="243"/>
      <c r="Q58" s="243"/>
      <c r="R58" s="241">
        <f>F58</f>
        <v>6450</v>
      </c>
      <c r="S58" s="244"/>
      <c r="T58" s="243"/>
      <c r="U58" s="240"/>
      <c r="V58" s="241"/>
      <c r="W58" s="244"/>
      <c r="X58" s="243"/>
      <c r="Y58" s="243"/>
      <c r="Z58" s="241"/>
      <c r="AA58" s="244"/>
      <c r="AB58" s="243"/>
      <c r="AC58" s="243"/>
      <c r="AD58" s="241"/>
    </row>
    <row r="59" spans="2:30" x14ac:dyDescent="0.25">
      <c r="B59" s="206" t="s">
        <v>5</v>
      </c>
      <c r="C59" s="207" t="s">
        <v>35</v>
      </c>
      <c r="D59" s="19">
        <f>[3]re!C12*D23</f>
        <v>537.5</v>
      </c>
      <c r="E59" s="204">
        <v>1</v>
      </c>
      <c r="F59" s="248">
        <f t="shared" si="6"/>
        <v>537.5</v>
      </c>
      <c r="G59" s="239">
        <f t="shared" si="2"/>
        <v>537.5</v>
      </c>
      <c r="H59" s="240">
        <f t="shared" si="3"/>
        <v>0</v>
      </c>
      <c r="I59" s="240">
        <f t="shared" si="3"/>
        <v>0</v>
      </c>
      <c r="J59" s="241">
        <f t="shared" si="3"/>
        <v>537.5</v>
      </c>
      <c r="K59" s="242">
        <f t="shared" si="4"/>
        <v>0</v>
      </c>
      <c r="L59" s="243"/>
      <c r="M59" s="243"/>
      <c r="N59" s="241"/>
      <c r="O59" s="242">
        <f t="shared" si="0"/>
        <v>537.5</v>
      </c>
      <c r="P59" s="243"/>
      <c r="Q59" s="243"/>
      <c r="R59" s="241">
        <f>F59</f>
        <v>537.5</v>
      </c>
      <c r="S59" s="244"/>
      <c r="T59" s="243"/>
      <c r="U59" s="240"/>
      <c r="V59" s="241"/>
      <c r="W59" s="244"/>
      <c r="X59" s="243"/>
      <c r="Y59" s="243"/>
      <c r="Z59" s="241"/>
      <c r="AA59" s="244"/>
      <c r="AB59" s="243"/>
      <c r="AC59" s="243"/>
      <c r="AD59" s="241"/>
    </row>
    <row r="60" spans="2:30" x14ac:dyDescent="0.25">
      <c r="B60" s="206" t="s">
        <v>30</v>
      </c>
      <c r="C60" s="207" t="s">
        <v>29</v>
      </c>
      <c r="D60" s="9">
        <v>100</v>
      </c>
      <c r="E60" s="204">
        <f>E57</f>
        <v>30</v>
      </c>
      <c r="F60" s="248">
        <f t="shared" si="6"/>
        <v>3000</v>
      </c>
      <c r="G60" s="239">
        <f t="shared" si="2"/>
        <v>0</v>
      </c>
      <c r="H60" s="240">
        <f t="shared" si="3"/>
        <v>0</v>
      </c>
      <c r="I60" s="240">
        <f t="shared" si="3"/>
        <v>0</v>
      </c>
      <c r="J60" s="241">
        <f t="shared" si="3"/>
        <v>0</v>
      </c>
      <c r="K60" s="242">
        <f t="shared" si="4"/>
        <v>0</v>
      </c>
      <c r="L60" s="243"/>
      <c r="M60" s="243"/>
      <c r="N60" s="241"/>
      <c r="O60" s="242">
        <f t="shared" si="0"/>
        <v>0</v>
      </c>
      <c r="P60" s="243"/>
      <c r="Q60" s="243"/>
      <c r="R60" s="241"/>
      <c r="S60" s="244"/>
      <c r="T60" s="243"/>
      <c r="U60" s="240"/>
      <c r="V60" s="241"/>
      <c r="W60" s="244"/>
      <c r="X60" s="243"/>
      <c r="Y60" s="243"/>
      <c r="Z60" s="241"/>
      <c r="AA60" s="244"/>
      <c r="AB60" s="243"/>
      <c r="AC60" s="243"/>
      <c r="AD60" s="241"/>
    </row>
    <row r="61" spans="2:30" x14ac:dyDescent="0.25">
      <c r="B61" s="206" t="s">
        <v>7</v>
      </c>
      <c r="C61" s="207" t="s">
        <v>29</v>
      </c>
      <c r="D61" s="9">
        <v>20</v>
      </c>
      <c r="E61" s="204">
        <f>E57</f>
        <v>30</v>
      </c>
      <c r="F61" s="248">
        <f>D61*E61*E57</f>
        <v>18000</v>
      </c>
      <c r="G61" s="239">
        <f t="shared" si="2"/>
        <v>18000</v>
      </c>
      <c r="H61" s="240">
        <f t="shared" si="3"/>
        <v>0</v>
      </c>
      <c r="I61" s="240">
        <f t="shared" si="3"/>
        <v>0</v>
      </c>
      <c r="J61" s="241">
        <f t="shared" si="3"/>
        <v>18000</v>
      </c>
      <c r="K61" s="242">
        <f t="shared" si="4"/>
        <v>0</v>
      </c>
      <c r="L61" s="243"/>
      <c r="M61" s="243"/>
      <c r="N61" s="241"/>
      <c r="O61" s="242">
        <f t="shared" si="0"/>
        <v>18000</v>
      </c>
      <c r="P61" s="243"/>
      <c r="Q61" s="243"/>
      <c r="R61" s="241">
        <f>F61</f>
        <v>18000</v>
      </c>
      <c r="S61" s="244"/>
      <c r="T61" s="243"/>
      <c r="U61" s="240"/>
      <c r="V61" s="241"/>
      <c r="W61" s="244"/>
      <c r="X61" s="243"/>
      <c r="Y61" s="243"/>
      <c r="Z61" s="241"/>
      <c r="AA61" s="244"/>
      <c r="AB61" s="243"/>
      <c r="AC61" s="243"/>
      <c r="AD61" s="241"/>
    </row>
    <row r="62" spans="2:30" ht="15.75" thickBot="1" x14ac:dyDescent="0.3">
      <c r="B62" s="206"/>
      <c r="F62" s="213"/>
      <c r="G62" s="239"/>
      <c r="H62" s="240"/>
      <c r="I62" s="240"/>
      <c r="J62" s="241"/>
      <c r="K62" s="242"/>
      <c r="L62" s="243"/>
      <c r="M62" s="243"/>
      <c r="N62" s="241"/>
      <c r="O62" s="242"/>
      <c r="P62" s="243"/>
      <c r="Q62" s="243"/>
      <c r="R62" s="241"/>
      <c r="S62" s="244"/>
      <c r="T62" s="243"/>
      <c r="U62" s="240"/>
      <c r="V62" s="241"/>
      <c r="W62" s="244"/>
      <c r="X62" s="243"/>
      <c r="Y62" s="243"/>
      <c r="Z62" s="241"/>
      <c r="AA62" s="244"/>
      <c r="AB62" s="243"/>
      <c r="AC62" s="243"/>
      <c r="AD62" s="241"/>
    </row>
    <row r="63" spans="2:30" ht="15.75" thickBot="1" x14ac:dyDescent="0.3">
      <c r="B63" s="214" t="s">
        <v>8</v>
      </c>
      <c r="C63" s="12"/>
      <c r="D63" s="12"/>
      <c r="E63" s="12"/>
      <c r="F63" s="249">
        <f t="shared" ref="F63:R63" si="7">SUM(F48:F61)</f>
        <v>70487.5</v>
      </c>
      <c r="G63" s="250">
        <f t="shared" si="7"/>
        <v>72487.5</v>
      </c>
      <c r="H63" s="251">
        <f t="shared" si="7"/>
        <v>0</v>
      </c>
      <c r="I63" s="251">
        <f t="shared" si="7"/>
        <v>0</v>
      </c>
      <c r="J63" s="251">
        <f t="shared" si="7"/>
        <v>72487.5</v>
      </c>
      <c r="K63" s="252">
        <f t="shared" si="7"/>
        <v>5000</v>
      </c>
      <c r="L63" s="251">
        <f t="shared" si="7"/>
        <v>0</v>
      </c>
      <c r="M63" s="251">
        <f t="shared" si="7"/>
        <v>0</v>
      </c>
      <c r="N63" s="251">
        <f t="shared" si="7"/>
        <v>5000</v>
      </c>
      <c r="O63" s="252">
        <f t="shared" si="7"/>
        <v>29987.5</v>
      </c>
      <c r="P63" s="251">
        <f t="shared" si="7"/>
        <v>0</v>
      </c>
      <c r="Q63" s="251">
        <f t="shared" si="7"/>
        <v>0</v>
      </c>
      <c r="R63" s="251">
        <f t="shared" si="7"/>
        <v>29987.5</v>
      </c>
      <c r="S63" s="253"/>
      <c r="T63" s="254"/>
      <c r="U63" s="255"/>
      <c r="V63" s="251"/>
      <c r="W63" s="253"/>
      <c r="X63" s="254"/>
      <c r="Y63" s="254"/>
      <c r="Z63" s="251"/>
      <c r="AA63" s="253"/>
      <c r="AB63" s="254"/>
      <c r="AC63" s="254"/>
      <c r="AD63" s="251"/>
    </row>
    <row r="65" spans="2:6" x14ac:dyDescent="0.25">
      <c r="B65" s="256" t="s">
        <v>288</v>
      </c>
    </row>
    <row r="67" spans="2:6" x14ac:dyDescent="0.25">
      <c r="F67" s="257"/>
    </row>
    <row r="68" spans="2:6" x14ac:dyDescent="0.25">
      <c r="F68" s="257"/>
    </row>
    <row r="69" spans="2:6" x14ac:dyDescent="0.25">
      <c r="F69" s="257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D60" sqref="D60"/>
    </sheetView>
  </sheetViews>
  <sheetFormatPr defaultRowHeight="15" x14ac:dyDescent="0.25"/>
  <cols>
    <col min="1" max="1" width="5.28515625" customWidth="1"/>
    <col min="2" max="2" width="33.5703125" bestFit="1" customWidth="1"/>
    <col min="3" max="3" width="9" style="6" bestFit="1" customWidth="1"/>
    <col min="6" max="6" width="17.7109375" customWidth="1"/>
    <col min="7" max="7" width="11.42578125" customWidth="1"/>
  </cols>
  <sheetData>
    <row r="3" spans="2:4" x14ac:dyDescent="0.25">
      <c r="B3" t="s">
        <v>89</v>
      </c>
    </row>
    <row r="4" spans="2:4" x14ac:dyDescent="0.25">
      <c r="B4" t="s">
        <v>125</v>
      </c>
    </row>
    <row r="5" spans="2:4" x14ac:dyDescent="0.25">
      <c r="B5" t="s">
        <v>92</v>
      </c>
    </row>
    <row r="6" spans="2:4" x14ac:dyDescent="0.25">
      <c r="B6" s="140" t="s">
        <v>182</v>
      </c>
    </row>
    <row r="8" spans="2:4" x14ac:dyDescent="0.25">
      <c r="B8" t="s">
        <v>164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85">
        <f>SUM(H48:J48)</f>
        <v>25000</v>
      </c>
      <c r="H48" s="73">
        <f>L48+P48+T48+X48+AB48</f>
        <v>0</v>
      </c>
      <c r="I48" s="73">
        <f>M48+Q48+U48+Y48+AC48</f>
        <v>0</v>
      </c>
      <c r="J48" s="69">
        <f>N48+R48+V48+Z48+AD48</f>
        <v>25000</v>
      </c>
      <c r="K48" s="82">
        <f>SUM(L48:N48)</f>
        <v>0</v>
      </c>
      <c r="L48" s="76"/>
      <c r="M48" s="76"/>
      <c r="N48" s="69"/>
      <c r="O48" s="82">
        <f t="shared" ref="O48:O61" si="0">SUM(P48:R48)</f>
        <v>25000</v>
      </c>
      <c r="P48" s="76"/>
      <c r="Q48" s="76"/>
      <c r="R48" s="69">
        <f t="shared" ref="R48:R56" si="1">F48</f>
        <v>25000</v>
      </c>
      <c r="S48" s="79"/>
      <c r="T48" s="76"/>
      <c r="U48" s="73"/>
      <c r="V48" s="69"/>
      <c r="W48" s="79"/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2">SUM(H49:J49)</f>
        <v>0</v>
      </c>
      <c r="H49" s="73">
        <f t="shared" ref="H49:J61" si="3">L49+P49+T49+X49+AB49</f>
        <v>0</v>
      </c>
      <c r="I49" s="73">
        <f t="shared" si="3"/>
        <v>0</v>
      </c>
      <c r="J49" s="69">
        <f t="shared" si="3"/>
        <v>0</v>
      </c>
      <c r="K49" s="82">
        <f t="shared" ref="K49:K61" si="4">SUM(L49:N49)</f>
        <v>0</v>
      </c>
      <c r="L49" s="76"/>
      <c r="M49" s="76"/>
      <c r="N49" s="69">
        <f t="shared" ref="N49:N56" si="5">F49</f>
        <v>0</v>
      </c>
      <c r="O49" s="82">
        <f t="shared" si="0"/>
        <v>0</v>
      </c>
      <c r="P49" s="76"/>
      <c r="Q49" s="76"/>
      <c r="R49" s="69">
        <f t="shared" si="1"/>
        <v>0</v>
      </c>
      <c r="S49" s="79"/>
      <c r="T49" s="76"/>
      <c r="U49" s="73"/>
      <c r="V49" s="69"/>
      <c r="W49" s="79"/>
      <c r="X49" s="76"/>
      <c r="Y49" s="76"/>
      <c r="Z49" s="69"/>
      <c r="AA49" s="79"/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2"/>
        <v>0</v>
      </c>
      <c r="H50" s="73">
        <f t="shared" si="3"/>
        <v>0</v>
      </c>
      <c r="I50" s="73">
        <f t="shared" si="3"/>
        <v>0</v>
      </c>
      <c r="J50" s="69">
        <f t="shared" si="3"/>
        <v>0</v>
      </c>
      <c r="K50" s="82">
        <f t="shared" si="4"/>
        <v>0</v>
      </c>
      <c r="L50" s="76"/>
      <c r="M50" s="76"/>
      <c r="N50" s="69">
        <f t="shared" si="5"/>
        <v>0</v>
      </c>
      <c r="O50" s="82">
        <f t="shared" si="0"/>
        <v>0</v>
      </c>
      <c r="P50" s="76"/>
      <c r="Q50" s="76"/>
      <c r="R50" s="69">
        <f t="shared" si="1"/>
        <v>0</v>
      </c>
      <c r="S50" s="79"/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85">
        <f t="shared" si="2"/>
        <v>25000</v>
      </c>
      <c r="H51" s="73">
        <f t="shared" si="3"/>
        <v>0</v>
      </c>
      <c r="I51" s="73">
        <f t="shared" si="3"/>
        <v>0</v>
      </c>
      <c r="J51" s="69">
        <f>F51</f>
        <v>25000</v>
      </c>
      <c r="K51" s="82">
        <f t="shared" si="4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/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85">
        <f t="shared" si="2"/>
        <v>12500</v>
      </c>
      <c r="H52" s="73"/>
      <c r="I52" s="73">
        <f t="shared" si="3"/>
        <v>0</v>
      </c>
      <c r="J52" s="69">
        <f>F52</f>
        <v>12500</v>
      </c>
      <c r="K52" s="82">
        <f t="shared" si="4"/>
        <v>12500</v>
      </c>
      <c r="L52" s="76"/>
      <c r="M52" s="76"/>
      <c r="N52" s="69">
        <f t="shared" si="5"/>
        <v>12500</v>
      </c>
      <c r="O52" s="82">
        <f t="shared" si="0"/>
        <v>0</v>
      </c>
      <c r="P52" s="76"/>
      <c r="Q52" s="76"/>
      <c r="R52" s="69"/>
      <c r="S52" s="79"/>
      <c r="T52" s="76"/>
      <c r="U52" s="73"/>
      <c r="V52" s="69"/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2"/>
        <v>0</v>
      </c>
      <c r="H53" s="73">
        <f t="shared" si="3"/>
        <v>0</v>
      </c>
      <c r="I53" s="73">
        <f t="shared" si="3"/>
        <v>0</v>
      </c>
      <c r="J53" s="69">
        <f t="shared" si="3"/>
        <v>0</v>
      </c>
      <c r="K53" s="82">
        <f t="shared" si="4"/>
        <v>0</v>
      </c>
      <c r="L53" s="76"/>
      <c r="M53" s="76"/>
      <c r="N53" s="69">
        <f t="shared" si="5"/>
        <v>0</v>
      </c>
      <c r="O53" s="82">
        <f t="shared" si="0"/>
        <v>0</v>
      </c>
      <c r="P53" s="76"/>
      <c r="Q53" s="76"/>
      <c r="R53" s="69">
        <f t="shared" si="1"/>
        <v>0</v>
      </c>
      <c r="S53" s="79"/>
      <c r="T53" s="76"/>
      <c r="U53" s="73"/>
      <c r="V53" s="69"/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85">
        <f t="shared" si="2"/>
        <v>0</v>
      </c>
      <c r="H54" s="73">
        <f t="shared" si="3"/>
        <v>0</v>
      </c>
      <c r="I54" s="73">
        <f t="shared" si="3"/>
        <v>0</v>
      </c>
      <c r="J54" s="69">
        <f t="shared" si="3"/>
        <v>0</v>
      </c>
      <c r="K54" s="82"/>
      <c r="L54" s="76">
        <f>F54/2</f>
        <v>0</v>
      </c>
      <c r="M54" s="76"/>
      <c r="N54" s="69">
        <f t="shared" si="5"/>
        <v>0</v>
      </c>
      <c r="O54" s="82">
        <f t="shared" si="0"/>
        <v>0</v>
      </c>
      <c r="P54" s="76"/>
      <c r="Q54" s="76"/>
      <c r="R54" s="69">
        <f t="shared" si="1"/>
        <v>0</v>
      </c>
      <c r="S54" s="79"/>
      <c r="T54" s="76"/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2"/>
        <v>0</v>
      </c>
      <c r="H55" s="73">
        <f t="shared" si="3"/>
        <v>0</v>
      </c>
      <c r="I55" s="73">
        <f t="shared" si="3"/>
        <v>0</v>
      </c>
      <c r="J55" s="69">
        <f t="shared" si="3"/>
        <v>0</v>
      </c>
      <c r="K55" s="82">
        <f t="shared" si="4"/>
        <v>0</v>
      </c>
      <c r="L55" s="76">
        <f>F55</f>
        <v>0</v>
      </c>
      <c r="M55" s="76"/>
      <c r="N55" s="69">
        <f t="shared" si="5"/>
        <v>0</v>
      </c>
      <c r="O55" s="82">
        <f t="shared" si="0"/>
        <v>0</v>
      </c>
      <c r="P55" s="76"/>
      <c r="Q55" s="76"/>
      <c r="R55" s="69">
        <f t="shared" si="1"/>
        <v>0</v>
      </c>
      <c r="S55" s="79"/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2"/>
        <v>0</v>
      </c>
      <c r="H56" s="73">
        <f t="shared" si="3"/>
        <v>0</v>
      </c>
      <c r="I56" s="73">
        <f t="shared" si="3"/>
        <v>0</v>
      </c>
      <c r="J56" s="69">
        <f t="shared" si="3"/>
        <v>0</v>
      </c>
      <c r="K56" s="82">
        <f t="shared" si="4"/>
        <v>0</v>
      </c>
      <c r="L56" s="76"/>
      <c r="M56" s="76"/>
      <c r="N56" s="69">
        <f t="shared" si="5"/>
        <v>0</v>
      </c>
      <c r="O56" s="82">
        <f t="shared" si="0"/>
        <v>0</v>
      </c>
      <c r="P56" s="76"/>
      <c r="Q56" s="76"/>
      <c r="R56" s="69">
        <f t="shared" si="1"/>
        <v>0</v>
      </c>
      <c r="S56" s="79"/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85">
        <f t="shared" si="2"/>
        <v>25000</v>
      </c>
      <c r="H57" s="73">
        <f t="shared" si="3"/>
        <v>0</v>
      </c>
      <c r="I57" s="73">
        <f t="shared" si="3"/>
        <v>0</v>
      </c>
      <c r="J57" s="69">
        <f>F57</f>
        <v>25000</v>
      </c>
      <c r="K57" s="82">
        <f t="shared" si="4"/>
        <v>0</v>
      </c>
      <c r="L57" s="76"/>
      <c r="M57" s="76"/>
      <c r="N57" s="69"/>
      <c r="O57" s="82">
        <f t="shared" si="0"/>
        <v>0</v>
      </c>
      <c r="P57" s="76"/>
      <c r="Q57" s="76"/>
      <c r="R57" s="69"/>
      <c r="S57" s="79"/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2"/>
        <v>0</v>
      </c>
      <c r="H58" s="73">
        <f t="shared" si="3"/>
        <v>0</v>
      </c>
      <c r="I58" s="73">
        <f t="shared" si="3"/>
        <v>0</v>
      </c>
      <c r="J58" s="69">
        <f t="shared" si="3"/>
        <v>0</v>
      </c>
      <c r="K58" s="82">
        <f t="shared" si="4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6">F58</f>
        <v>0</v>
      </c>
      <c r="S58" s="79"/>
      <c r="T58" s="76"/>
      <c r="U58" s="73"/>
      <c r="V58" s="69"/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2"/>
        <v>0</v>
      </c>
      <c r="H59" s="73">
        <f t="shared" si="3"/>
        <v>0</v>
      </c>
      <c r="I59" s="73">
        <f t="shared" si="3"/>
        <v>0</v>
      </c>
      <c r="J59" s="69">
        <f t="shared" si="3"/>
        <v>0</v>
      </c>
      <c r="K59" s="82">
        <f t="shared" si="4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6"/>
        <v>0</v>
      </c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85">
        <f t="shared" si="2"/>
        <v>5000</v>
      </c>
      <c r="H60" s="73">
        <f t="shared" si="3"/>
        <v>0</v>
      </c>
      <c r="I60" s="73">
        <f t="shared" si="3"/>
        <v>0</v>
      </c>
      <c r="J60" s="69">
        <f t="shared" si="3"/>
        <v>5000</v>
      </c>
      <c r="K60" s="82">
        <f t="shared" si="4"/>
        <v>0</v>
      </c>
      <c r="L60" s="76"/>
      <c r="M60" s="76"/>
      <c r="N60" s="69"/>
      <c r="O60" s="82">
        <f t="shared" si="0"/>
        <v>5000</v>
      </c>
      <c r="P60" s="76"/>
      <c r="Q60" s="76"/>
      <c r="R60" s="69">
        <f t="shared" si="6"/>
        <v>5000</v>
      </c>
      <c r="S60" s="79"/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2"/>
        <v>0</v>
      </c>
      <c r="H61" s="73">
        <f t="shared" si="3"/>
        <v>0</v>
      </c>
      <c r="I61" s="73">
        <f t="shared" si="3"/>
        <v>0</v>
      </c>
      <c r="J61" s="69">
        <f t="shared" si="3"/>
        <v>0</v>
      </c>
      <c r="K61" s="82">
        <f t="shared" si="4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6"/>
        <v>0</v>
      </c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92500</v>
      </c>
      <c r="G63" s="86">
        <f t="shared" ref="G63:I63" si="7">SUM(G48:G61)</f>
        <v>92500</v>
      </c>
      <c r="H63" s="75">
        <f t="shared" si="7"/>
        <v>0</v>
      </c>
      <c r="I63" s="75">
        <f t="shared" si="7"/>
        <v>0</v>
      </c>
      <c r="J63" s="75">
        <f>SUM(J48:J61)</f>
        <v>92500</v>
      </c>
      <c r="K63" s="91">
        <f t="shared" ref="K63:M63" si="8">SUM(K48:K61)</f>
        <v>12500</v>
      </c>
      <c r="L63" s="75">
        <f t="shared" si="8"/>
        <v>0</v>
      </c>
      <c r="M63" s="75">
        <f t="shared" si="8"/>
        <v>0</v>
      </c>
      <c r="N63" s="75">
        <f>SUM(N48:N61)</f>
        <v>12500</v>
      </c>
      <c r="O63" s="91">
        <f t="shared" ref="O63:Q63" si="9">SUM(O48:O61)</f>
        <v>30000</v>
      </c>
      <c r="P63" s="75">
        <f t="shared" si="9"/>
        <v>0</v>
      </c>
      <c r="Q63" s="75">
        <f t="shared" si="9"/>
        <v>0</v>
      </c>
      <c r="R63" s="75">
        <f>SUM(R48:R61)</f>
        <v>30000</v>
      </c>
      <c r="S63" s="77"/>
      <c r="T63" s="78"/>
      <c r="U63" s="74"/>
      <c r="V63" s="75"/>
      <c r="W63" s="77"/>
      <c r="X63" s="78"/>
      <c r="Y63" s="78"/>
      <c r="Z63" s="75"/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80" zoomScaleNormal="80" workbookViewId="0">
      <selection activeCell="C67" sqref="C67"/>
    </sheetView>
  </sheetViews>
  <sheetFormatPr defaultRowHeight="15" x14ac:dyDescent="0.25"/>
  <cols>
    <col min="1" max="1" width="9.140625" style="204"/>
    <col min="2" max="2" width="33.5703125" style="204" bestFit="1" customWidth="1"/>
    <col min="3" max="3" width="9" style="203" bestFit="1" customWidth="1"/>
    <col min="4" max="5" width="9.140625" style="204"/>
    <col min="6" max="6" width="17.7109375" style="204" customWidth="1"/>
    <col min="7" max="7" width="11.42578125" style="204" customWidth="1"/>
    <col min="8" max="257" width="9.140625" style="204"/>
    <col min="258" max="258" width="33.5703125" style="204" bestFit="1" customWidth="1"/>
    <col min="259" max="259" width="9" style="204" bestFit="1" customWidth="1"/>
    <col min="260" max="261" width="9.140625" style="204"/>
    <col min="262" max="262" width="17.7109375" style="204" customWidth="1"/>
    <col min="263" max="263" width="11.42578125" style="204" customWidth="1"/>
    <col min="264" max="513" width="9.140625" style="204"/>
    <col min="514" max="514" width="33.5703125" style="204" bestFit="1" customWidth="1"/>
    <col min="515" max="515" width="9" style="204" bestFit="1" customWidth="1"/>
    <col min="516" max="517" width="9.140625" style="204"/>
    <col min="518" max="518" width="17.7109375" style="204" customWidth="1"/>
    <col min="519" max="519" width="11.42578125" style="204" customWidth="1"/>
    <col min="520" max="769" width="9.140625" style="204"/>
    <col min="770" max="770" width="33.5703125" style="204" bestFit="1" customWidth="1"/>
    <col min="771" max="771" width="9" style="204" bestFit="1" customWidth="1"/>
    <col min="772" max="773" width="9.140625" style="204"/>
    <col min="774" max="774" width="17.7109375" style="204" customWidth="1"/>
    <col min="775" max="775" width="11.42578125" style="204" customWidth="1"/>
    <col min="776" max="1025" width="9.140625" style="204"/>
    <col min="1026" max="1026" width="33.5703125" style="204" bestFit="1" customWidth="1"/>
    <col min="1027" max="1027" width="9" style="204" bestFit="1" customWidth="1"/>
    <col min="1028" max="1029" width="9.140625" style="204"/>
    <col min="1030" max="1030" width="17.7109375" style="204" customWidth="1"/>
    <col min="1031" max="1031" width="11.42578125" style="204" customWidth="1"/>
    <col min="1032" max="1281" width="9.140625" style="204"/>
    <col min="1282" max="1282" width="33.5703125" style="204" bestFit="1" customWidth="1"/>
    <col min="1283" max="1283" width="9" style="204" bestFit="1" customWidth="1"/>
    <col min="1284" max="1285" width="9.140625" style="204"/>
    <col min="1286" max="1286" width="17.7109375" style="204" customWidth="1"/>
    <col min="1287" max="1287" width="11.42578125" style="204" customWidth="1"/>
    <col min="1288" max="1537" width="9.140625" style="204"/>
    <col min="1538" max="1538" width="33.5703125" style="204" bestFit="1" customWidth="1"/>
    <col min="1539" max="1539" width="9" style="204" bestFit="1" customWidth="1"/>
    <col min="1540" max="1541" width="9.140625" style="204"/>
    <col min="1542" max="1542" width="17.7109375" style="204" customWidth="1"/>
    <col min="1543" max="1543" width="11.42578125" style="204" customWidth="1"/>
    <col min="1544" max="1793" width="9.140625" style="204"/>
    <col min="1794" max="1794" width="33.5703125" style="204" bestFit="1" customWidth="1"/>
    <col min="1795" max="1795" width="9" style="204" bestFit="1" customWidth="1"/>
    <col min="1796" max="1797" width="9.140625" style="204"/>
    <col min="1798" max="1798" width="17.7109375" style="204" customWidth="1"/>
    <col min="1799" max="1799" width="11.42578125" style="204" customWidth="1"/>
    <col min="1800" max="2049" width="9.140625" style="204"/>
    <col min="2050" max="2050" width="33.5703125" style="204" bestFit="1" customWidth="1"/>
    <col min="2051" max="2051" width="9" style="204" bestFit="1" customWidth="1"/>
    <col min="2052" max="2053" width="9.140625" style="204"/>
    <col min="2054" max="2054" width="17.7109375" style="204" customWidth="1"/>
    <col min="2055" max="2055" width="11.42578125" style="204" customWidth="1"/>
    <col min="2056" max="2305" width="9.140625" style="204"/>
    <col min="2306" max="2306" width="33.5703125" style="204" bestFit="1" customWidth="1"/>
    <col min="2307" max="2307" width="9" style="204" bestFit="1" customWidth="1"/>
    <col min="2308" max="2309" width="9.140625" style="204"/>
    <col min="2310" max="2310" width="17.7109375" style="204" customWidth="1"/>
    <col min="2311" max="2311" width="11.42578125" style="204" customWidth="1"/>
    <col min="2312" max="2561" width="9.140625" style="204"/>
    <col min="2562" max="2562" width="33.5703125" style="204" bestFit="1" customWidth="1"/>
    <col min="2563" max="2563" width="9" style="204" bestFit="1" customWidth="1"/>
    <col min="2564" max="2565" width="9.140625" style="204"/>
    <col min="2566" max="2566" width="17.7109375" style="204" customWidth="1"/>
    <col min="2567" max="2567" width="11.42578125" style="204" customWidth="1"/>
    <col min="2568" max="2817" width="9.140625" style="204"/>
    <col min="2818" max="2818" width="33.5703125" style="204" bestFit="1" customWidth="1"/>
    <col min="2819" max="2819" width="9" style="204" bestFit="1" customWidth="1"/>
    <col min="2820" max="2821" width="9.140625" style="204"/>
    <col min="2822" max="2822" width="17.7109375" style="204" customWidth="1"/>
    <col min="2823" max="2823" width="11.42578125" style="204" customWidth="1"/>
    <col min="2824" max="3073" width="9.140625" style="204"/>
    <col min="3074" max="3074" width="33.5703125" style="204" bestFit="1" customWidth="1"/>
    <col min="3075" max="3075" width="9" style="204" bestFit="1" customWidth="1"/>
    <col min="3076" max="3077" width="9.140625" style="204"/>
    <col min="3078" max="3078" width="17.7109375" style="204" customWidth="1"/>
    <col min="3079" max="3079" width="11.42578125" style="204" customWidth="1"/>
    <col min="3080" max="3329" width="9.140625" style="204"/>
    <col min="3330" max="3330" width="33.5703125" style="204" bestFit="1" customWidth="1"/>
    <col min="3331" max="3331" width="9" style="204" bestFit="1" customWidth="1"/>
    <col min="3332" max="3333" width="9.140625" style="204"/>
    <col min="3334" max="3334" width="17.7109375" style="204" customWidth="1"/>
    <col min="3335" max="3335" width="11.42578125" style="204" customWidth="1"/>
    <col min="3336" max="3585" width="9.140625" style="204"/>
    <col min="3586" max="3586" width="33.5703125" style="204" bestFit="1" customWidth="1"/>
    <col min="3587" max="3587" width="9" style="204" bestFit="1" customWidth="1"/>
    <col min="3588" max="3589" width="9.140625" style="204"/>
    <col min="3590" max="3590" width="17.7109375" style="204" customWidth="1"/>
    <col min="3591" max="3591" width="11.42578125" style="204" customWidth="1"/>
    <col min="3592" max="3841" width="9.140625" style="204"/>
    <col min="3842" max="3842" width="33.5703125" style="204" bestFit="1" customWidth="1"/>
    <col min="3843" max="3843" width="9" style="204" bestFit="1" customWidth="1"/>
    <col min="3844" max="3845" width="9.140625" style="204"/>
    <col min="3846" max="3846" width="17.7109375" style="204" customWidth="1"/>
    <col min="3847" max="3847" width="11.42578125" style="204" customWidth="1"/>
    <col min="3848" max="4097" width="9.140625" style="204"/>
    <col min="4098" max="4098" width="33.5703125" style="204" bestFit="1" customWidth="1"/>
    <col min="4099" max="4099" width="9" style="204" bestFit="1" customWidth="1"/>
    <col min="4100" max="4101" width="9.140625" style="204"/>
    <col min="4102" max="4102" width="17.7109375" style="204" customWidth="1"/>
    <col min="4103" max="4103" width="11.42578125" style="204" customWidth="1"/>
    <col min="4104" max="4353" width="9.140625" style="204"/>
    <col min="4354" max="4354" width="33.5703125" style="204" bestFit="1" customWidth="1"/>
    <col min="4355" max="4355" width="9" style="204" bestFit="1" customWidth="1"/>
    <col min="4356" max="4357" width="9.140625" style="204"/>
    <col min="4358" max="4358" width="17.7109375" style="204" customWidth="1"/>
    <col min="4359" max="4359" width="11.42578125" style="204" customWidth="1"/>
    <col min="4360" max="4609" width="9.140625" style="204"/>
    <col min="4610" max="4610" width="33.5703125" style="204" bestFit="1" customWidth="1"/>
    <col min="4611" max="4611" width="9" style="204" bestFit="1" customWidth="1"/>
    <col min="4612" max="4613" width="9.140625" style="204"/>
    <col min="4614" max="4614" width="17.7109375" style="204" customWidth="1"/>
    <col min="4615" max="4615" width="11.42578125" style="204" customWidth="1"/>
    <col min="4616" max="4865" width="9.140625" style="204"/>
    <col min="4866" max="4866" width="33.5703125" style="204" bestFit="1" customWidth="1"/>
    <col min="4867" max="4867" width="9" style="204" bestFit="1" customWidth="1"/>
    <col min="4868" max="4869" width="9.140625" style="204"/>
    <col min="4870" max="4870" width="17.7109375" style="204" customWidth="1"/>
    <col min="4871" max="4871" width="11.42578125" style="204" customWidth="1"/>
    <col min="4872" max="5121" width="9.140625" style="204"/>
    <col min="5122" max="5122" width="33.5703125" style="204" bestFit="1" customWidth="1"/>
    <col min="5123" max="5123" width="9" style="204" bestFit="1" customWidth="1"/>
    <col min="5124" max="5125" width="9.140625" style="204"/>
    <col min="5126" max="5126" width="17.7109375" style="204" customWidth="1"/>
    <col min="5127" max="5127" width="11.42578125" style="204" customWidth="1"/>
    <col min="5128" max="5377" width="9.140625" style="204"/>
    <col min="5378" max="5378" width="33.5703125" style="204" bestFit="1" customWidth="1"/>
    <col min="5379" max="5379" width="9" style="204" bestFit="1" customWidth="1"/>
    <col min="5380" max="5381" width="9.140625" style="204"/>
    <col min="5382" max="5382" width="17.7109375" style="204" customWidth="1"/>
    <col min="5383" max="5383" width="11.42578125" style="204" customWidth="1"/>
    <col min="5384" max="5633" width="9.140625" style="204"/>
    <col min="5634" max="5634" width="33.5703125" style="204" bestFit="1" customWidth="1"/>
    <col min="5635" max="5635" width="9" style="204" bestFit="1" customWidth="1"/>
    <col min="5636" max="5637" width="9.140625" style="204"/>
    <col min="5638" max="5638" width="17.7109375" style="204" customWidth="1"/>
    <col min="5639" max="5639" width="11.42578125" style="204" customWidth="1"/>
    <col min="5640" max="5889" width="9.140625" style="204"/>
    <col min="5890" max="5890" width="33.5703125" style="204" bestFit="1" customWidth="1"/>
    <col min="5891" max="5891" width="9" style="204" bestFit="1" customWidth="1"/>
    <col min="5892" max="5893" width="9.140625" style="204"/>
    <col min="5894" max="5894" width="17.7109375" style="204" customWidth="1"/>
    <col min="5895" max="5895" width="11.42578125" style="204" customWidth="1"/>
    <col min="5896" max="6145" width="9.140625" style="204"/>
    <col min="6146" max="6146" width="33.5703125" style="204" bestFit="1" customWidth="1"/>
    <col min="6147" max="6147" width="9" style="204" bestFit="1" customWidth="1"/>
    <col min="6148" max="6149" width="9.140625" style="204"/>
    <col min="6150" max="6150" width="17.7109375" style="204" customWidth="1"/>
    <col min="6151" max="6151" width="11.42578125" style="204" customWidth="1"/>
    <col min="6152" max="6401" width="9.140625" style="204"/>
    <col min="6402" max="6402" width="33.5703125" style="204" bestFit="1" customWidth="1"/>
    <col min="6403" max="6403" width="9" style="204" bestFit="1" customWidth="1"/>
    <col min="6404" max="6405" width="9.140625" style="204"/>
    <col min="6406" max="6406" width="17.7109375" style="204" customWidth="1"/>
    <col min="6407" max="6407" width="11.42578125" style="204" customWidth="1"/>
    <col min="6408" max="6657" width="9.140625" style="204"/>
    <col min="6658" max="6658" width="33.5703125" style="204" bestFit="1" customWidth="1"/>
    <col min="6659" max="6659" width="9" style="204" bestFit="1" customWidth="1"/>
    <col min="6660" max="6661" width="9.140625" style="204"/>
    <col min="6662" max="6662" width="17.7109375" style="204" customWidth="1"/>
    <col min="6663" max="6663" width="11.42578125" style="204" customWidth="1"/>
    <col min="6664" max="6913" width="9.140625" style="204"/>
    <col min="6914" max="6914" width="33.5703125" style="204" bestFit="1" customWidth="1"/>
    <col min="6915" max="6915" width="9" style="204" bestFit="1" customWidth="1"/>
    <col min="6916" max="6917" width="9.140625" style="204"/>
    <col min="6918" max="6918" width="17.7109375" style="204" customWidth="1"/>
    <col min="6919" max="6919" width="11.42578125" style="204" customWidth="1"/>
    <col min="6920" max="7169" width="9.140625" style="204"/>
    <col min="7170" max="7170" width="33.5703125" style="204" bestFit="1" customWidth="1"/>
    <col min="7171" max="7171" width="9" style="204" bestFit="1" customWidth="1"/>
    <col min="7172" max="7173" width="9.140625" style="204"/>
    <col min="7174" max="7174" width="17.7109375" style="204" customWidth="1"/>
    <col min="7175" max="7175" width="11.42578125" style="204" customWidth="1"/>
    <col min="7176" max="7425" width="9.140625" style="204"/>
    <col min="7426" max="7426" width="33.5703125" style="204" bestFit="1" customWidth="1"/>
    <col min="7427" max="7427" width="9" style="204" bestFit="1" customWidth="1"/>
    <col min="7428" max="7429" width="9.140625" style="204"/>
    <col min="7430" max="7430" width="17.7109375" style="204" customWidth="1"/>
    <col min="7431" max="7431" width="11.42578125" style="204" customWidth="1"/>
    <col min="7432" max="7681" width="9.140625" style="204"/>
    <col min="7682" max="7682" width="33.5703125" style="204" bestFit="1" customWidth="1"/>
    <col min="7683" max="7683" width="9" style="204" bestFit="1" customWidth="1"/>
    <col min="7684" max="7685" width="9.140625" style="204"/>
    <col min="7686" max="7686" width="17.7109375" style="204" customWidth="1"/>
    <col min="7687" max="7687" width="11.42578125" style="204" customWidth="1"/>
    <col min="7688" max="7937" width="9.140625" style="204"/>
    <col min="7938" max="7938" width="33.5703125" style="204" bestFit="1" customWidth="1"/>
    <col min="7939" max="7939" width="9" style="204" bestFit="1" customWidth="1"/>
    <col min="7940" max="7941" width="9.140625" style="204"/>
    <col min="7942" max="7942" width="17.7109375" style="204" customWidth="1"/>
    <col min="7943" max="7943" width="11.42578125" style="204" customWidth="1"/>
    <col min="7944" max="8193" width="9.140625" style="204"/>
    <col min="8194" max="8194" width="33.5703125" style="204" bestFit="1" customWidth="1"/>
    <col min="8195" max="8195" width="9" style="204" bestFit="1" customWidth="1"/>
    <col min="8196" max="8197" width="9.140625" style="204"/>
    <col min="8198" max="8198" width="17.7109375" style="204" customWidth="1"/>
    <col min="8199" max="8199" width="11.42578125" style="204" customWidth="1"/>
    <col min="8200" max="8449" width="9.140625" style="204"/>
    <col min="8450" max="8450" width="33.5703125" style="204" bestFit="1" customWidth="1"/>
    <col min="8451" max="8451" width="9" style="204" bestFit="1" customWidth="1"/>
    <col min="8452" max="8453" width="9.140625" style="204"/>
    <col min="8454" max="8454" width="17.7109375" style="204" customWidth="1"/>
    <col min="8455" max="8455" width="11.42578125" style="204" customWidth="1"/>
    <col min="8456" max="8705" width="9.140625" style="204"/>
    <col min="8706" max="8706" width="33.5703125" style="204" bestFit="1" customWidth="1"/>
    <col min="8707" max="8707" width="9" style="204" bestFit="1" customWidth="1"/>
    <col min="8708" max="8709" width="9.140625" style="204"/>
    <col min="8710" max="8710" width="17.7109375" style="204" customWidth="1"/>
    <col min="8711" max="8711" width="11.42578125" style="204" customWidth="1"/>
    <col min="8712" max="8961" width="9.140625" style="204"/>
    <col min="8962" max="8962" width="33.5703125" style="204" bestFit="1" customWidth="1"/>
    <col min="8963" max="8963" width="9" style="204" bestFit="1" customWidth="1"/>
    <col min="8964" max="8965" width="9.140625" style="204"/>
    <col min="8966" max="8966" width="17.7109375" style="204" customWidth="1"/>
    <col min="8967" max="8967" width="11.42578125" style="204" customWidth="1"/>
    <col min="8968" max="9217" width="9.140625" style="204"/>
    <col min="9218" max="9218" width="33.5703125" style="204" bestFit="1" customWidth="1"/>
    <col min="9219" max="9219" width="9" style="204" bestFit="1" customWidth="1"/>
    <col min="9220" max="9221" width="9.140625" style="204"/>
    <col min="9222" max="9222" width="17.7109375" style="204" customWidth="1"/>
    <col min="9223" max="9223" width="11.42578125" style="204" customWidth="1"/>
    <col min="9224" max="9473" width="9.140625" style="204"/>
    <col min="9474" max="9474" width="33.5703125" style="204" bestFit="1" customWidth="1"/>
    <col min="9475" max="9475" width="9" style="204" bestFit="1" customWidth="1"/>
    <col min="9476" max="9477" width="9.140625" style="204"/>
    <col min="9478" max="9478" width="17.7109375" style="204" customWidth="1"/>
    <col min="9479" max="9479" width="11.42578125" style="204" customWidth="1"/>
    <col min="9480" max="9729" width="9.140625" style="204"/>
    <col min="9730" max="9730" width="33.5703125" style="204" bestFit="1" customWidth="1"/>
    <col min="9731" max="9731" width="9" style="204" bestFit="1" customWidth="1"/>
    <col min="9732" max="9733" width="9.140625" style="204"/>
    <col min="9734" max="9734" width="17.7109375" style="204" customWidth="1"/>
    <col min="9735" max="9735" width="11.42578125" style="204" customWidth="1"/>
    <col min="9736" max="9985" width="9.140625" style="204"/>
    <col min="9986" max="9986" width="33.5703125" style="204" bestFit="1" customWidth="1"/>
    <col min="9987" max="9987" width="9" style="204" bestFit="1" customWidth="1"/>
    <col min="9988" max="9989" width="9.140625" style="204"/>
    <col min="9990" max="9990" width="17.7109375" style="204" customWidth="1"/>
    <col min="9991" max="9991" width="11.42578125" style="204" customWidth="1"/>
    <col min="9992" max="10241" width="9.140625" style="204"/>
    <col min="10242" max="10242" width="33.5703125" style="204" bestFit="1" customWidth="1"/>
    <col min="10243" max="10243" width="9" style="204" bestFit="1" customWidth="1"/>
    <col min="10244" max="10245" width="9.140625" style="204"/>
    <col min="10246" max="10246" width="17.7109375" style="204" customWidth="1"/>
    <col min="10247" max="10247" width="11.42578125" style="204" customWidth="1"/>
    <col min="10248" max="10497" width="9.140625" style="204"/>
    <col min="10498" max="10498" width="33.5703125" style="204" bestFit="1" customWidth="1"/>
    <col min="10499" max="10499" width="9" style="204" bestFit="1" customWidth="1"/>
    <col min="10500" max="10501" width="9.140625" style="204"/>
    <col min="10502" max="10502" width="17.7109375" style="204" customWidth="1"/>
    <col min="10503" max="10503" width="11.42578125" style="204" customWidth="1"/>
    <col min="10504" max="10753" width="9.140625" style="204"/>
    <col min="10754" max="10754" width="33.5703125" style="204" bestFit="1" customWidth="1"/>
    <col min="10755" max="10755" width="9" style="204" bestFit="1" customWidth="1"/>
    <col min="10756" max="10757" width="9.140625" style="204"/>
    <col min="10758" max="10758" width="17.7109375" style="204" customWidth="1"/>
    <col min="10759" max="10759" width="11.42578125" style="204" customWidth="1"/>
    <col min="10760" max="11009" width="9.140625" style="204"/>
    <col min="11010" max="11010" width="33.5703125" style="204" bestFit="1" customWidth="1"/>
    <col min="11011" max="11011" width="9" style="204" bestFit="1" customWidth="1"/>
    <col min="11012" max="11013" width="9.140625" style="204"/>
    <col min="11014" max="11014" width="17.7109375" style="204" customWidth="1"/>
    <col min="11015" max="11015" width="11.42578125" style="204" customWidth="1"/>
    <col min="11016" max="11265" width="9.140625" style="204"/>
    <col min="11266" max="11266" width="33.5703125" style="204" bestFit="1" customWidth="1"/>
    <col min="11267" max="11267" width="9" style="204" bestFit="1" customWidth="1"/>
    <col min="11268" max="11269" width="9.140625" style="204"/>
    <col min="11270" max="11270" width="17.7109375" style="204" customWidth="1"/>
    <col min="11271" max="11271" width="11.42578125" style="204" customWidth="1"/>
    <col min="11272" max="11521" width="9.140625" style="204"/>
    <col min="11522" max="11522" width="33.5703125" style="204" bestFit="1" customWidth="1"/>
    <col min="11523" max="11523" width="9" style="204" bestFit="1" customWidth="1"/>
    <col min="11524" max="11525" width="9.140625" style="204"/>
    <col min="11526" max="11526" width="17.7109375" style="204" customWidth="1"/>
    <col min="11527" max="11527" width="11.42578125" style="204" customWidth="1"/>
    <col min="11528" max="11777" width="9.140625" style="204"/>
    <col min="11778" max="11778" width="33.5703125" style="204" bestFit="1" customWidth="1"/>
    <col min="11779" max="11779" width="9" style="204" bestFit="1" customWidth="1"/>
    <col min="11780" max="11781" width="9.140625" style="204"/>
    <col min="11782" max="11782" width="17.7109375" style="204" customWidth="1"/>
    <col min="11783" max="11783" width="11.42578125" style="204" customWidth="1"/>
    <col min="11784" max="12033" width="9.140625" style="204"/>
    <col min="12034" max="12034" width="33.5703125" style="204" bestFit="1" customWidth="1"/>
    <col min="12035" max="12035" width="9" style="204" bestFit="1" customWidth="1"/>
    <col min="12036" max="12037" width="9.140625" style="204"/>
    <col min="12038" max="12038" width="17.7109375" style="204" customWidth="1"/>
    <col min="12039" max="12039" width="11.42578125" style="204" customWidth="1"/>
    <col min="12040" max="12289" width="9.140625" style="204"/>
    <col min="12290" max="12290" width="33.5703125" style="204" bestFit="1" customWidth="1"/>
    <col min="12291" max="12291" width="9" style="204" bestFit="1" customWidth="1"/>
    <col min="12292" max="12293" width="9.140625" style="204"/>
    <col min="12294" max="12294" width="17.7109375" style="204" customWidth="1"/>
    <col min="12295" max="12295" width="11.42578125" style="204" customWidth="1"/>
    <col min="12296" max="12545" width="9.140625" style="204"/>
    <col min="12546" max="12546" width="33.5703125" style="204" bestFit="1" customWidth="1"/>
    <col min="12547" max="12547" width="9" style="204" bestFit="1" customWidth="1"/>
    <col min="12548" max="12549" width="9.140625" style="204"/>
    <col min="12550" max="12550" width="17.7109375" style="204" customWidth="1"/>
    <col min="12551" max="12551" width="11.42578125" style="204" customWidth="1"/>
    <col min="12552" max="12801" width="9.140625" style="204"/>
    <col min="12802" max="12802" width="33.5703125" style="204" bestFit="1" customWidth="1"/>
    <col min="12803" max="12803" width="9" style="204" bestFit="1" customWidth="1"/>
    <col min="12804" max="12805" width="9.140625" style="204"/>
    <col min="12806" max="12806" width="17.7109375" style="204" customWidth="1"/>
    <col min="12807" max="12807" width="11.42578125" style="204" customWidth="1"/>
    <col min="12808" max="13057" width="9.140625" style="204"/>
    <col min="13058" max="13058" width="33.5703125" style="204" bestFit="1" customWidth="1"/>
    <col min="13059" max="13059" width="9" style="204" bestFit="1" customWidth="1"/>
    <col min="13060" max="13061" width="9.140625" style="204"/>
    <col min="13062" max="13062" width="17.7109375" style="204" customWidth="1"/>
    <col min="13063" max="13063" width="11.42578125" style="204" customWidth="1"/>
    <col min="13064" max="13313" width="9.140625" style="204"/>
    <col min="13314" max="13314" width="33.5703125" style="204" bestFit="1" customWidth="1"/>
    <col min="13315" max="13315" width="9" style="204" bestFit="1" customWidth="1"/>
    <col min="13316" max="13317" width="9.140625" style="204"/>
    <col min="13318" max="13318" width="17.7109375" style="204" customWidth="1"/>
    <col min="13319" max="13319" width="11.42578125" style="204" customWidth="1"/>
    <col min="13320" max="13569" width="9.140625" style="204"/>
    <col min="13570" max="13570" width="33.5703125" style="204" bestFit="1" customWidth="1"/>
    <col min="13571" max="13571" width="9" style="204" bestFit="1" customWidth="1"/>
    <col min="13572" max="13573" width="9.140625" style="204"/>
    <col min="13574" max="13574" width="17.7109375" style="204" customWidth="1"/>
    <col min="13575" max="13575" width="11.42578125" style="204" customWidth="1"/>
    <col min="13576" max="13825" width="9.140625" style="204"/>
    <col min="13826" max="13826" width="33.5703125" style="204" bestFit="1" customWidth="1"/>
    <col min="13827" max="13827" width="9" style="204" bestFit="1" customWidth="1"/>
    <col min="13828" max="13829" width="9.140625" style="204"/>
    <col min="13830" max="13830" width="17.7109375" style="204" customWidth="1"/>
    <col min="13831" max="13831" width="11.42578125" style="204" customWidth="1"/>
    <col min="13832" max="14081" width="9.140625" style="204"/>
    <col min="14082" max="14082" width="33.5703125" style="204" bestFit="1" customWidth="1"/>
    <col min="14083" max="14083" width="9" style="204" bestFit="1" customWidth="1"/>
    <col min="14084" max="14085" width="9.140625" style="204"/>
    <col min="14086" max="14086" width="17.7109375" style="204" customWidth="1"/>
    <col min="14087" max="14087" width="11.42578125" style="204" customWidth="1"/>
    <col min="14088" max="14337" width="9.140625" style="204"/>
    <col min="14338" max="14338" width="33.5703125" style="204" bestFit="1" customWidth="1"/>
    <col min="14339" max="14339" width="9" style="204" bestFit="1" customWidth="1"/>
    <col min="14340" max="14341" width="9.140625" style="204"/>
    <col min="14342" max="14342" width="17.7109375" style="204" customWidth="1"/>
    <col min="14343" max="14343" width="11.42578125" style="204" customWidth="1"/>
    <col min="14344" max="14593" width="9.140625" style="204"/>
    <col min="14594" max="14594" width="33.5703125" style="204" bestFit="1" customWidth="1"/>
    <col min="14595" max="14595" width="9" style="204" bestFit="1" customWidth="1"/>
    <col min="14596" max="14597" width="9.140625" style="204"/>
    <col min="14598" max="14598" width="17.7109375" style="204" customWidth="1"/>
    <col min="14599" max="14599" width="11.42578125" style="204" customWidth="1"/>
    <col min="14600" max="14849" width="9.140625" style="204"/>
    <col min="14850" max="14850" width="33.5703125" style="204" bestFit="1" customWidth="1"/>
    <col min="14851" max="14851" width="9" style="204" bestFit="1" customWidth="1"/>
    <col min="14852" max="14853" width="9.140625" style="204"/>
    <col min="14854" max="14854" width="17.7109375" style="204" customWidth="1"/>
    <col min="14855" max="14855" width="11.42578125" style="204" customWidth="1"/>
    <col min="14856" max="15105" width="9.140625" style="204"/>
    <col min="15106" max="15106" width="33.5703125" style="204" bestFit="1" customWidth="1"/>
    <col min="15107" max="15107" width="9" style="204" bestFit="1" customWidth="1"/>
    <col min="15108" max="15109" width="9.140625" style="204"/>
    <col min="15110" max="15110" width="17.7109375" style="204" customWidth="1"/>
    <col min="15111" max="15111" width="11.42578125" style="204" customWidth="1"/>
    <col min="15112" max="15361" width="9.140625" style="204"/>
    <col min="15362" max="15362" width="33.5703125" style="204" bestFit="1" customWidth="1"/>
    <col min="15363" max="15363" width="9" style="204" bestFit="1" customWidth="1"/>
    <col min="15364" max="15365" width="9.140625" style="204"/>
    <col min="15366" max="15366" width="17.7109375" style="204" customWidth="1"/>
    <col min="15367" max="15367" width="11.42578125" style="204" customWidth="1"/>
    <col min="15368" max="15617" width="9.140625" style="204"/>
    <col min="15618" max="15618" width="33.5703125" style="204" bestFit="1" customWidth="1"/>
    <col min="15619" max="15619" width="9" style="204" bestFit="1" customWidth="1"/>
    <col min="15620" max="15621" width="9.140625" style="204"/>
    <col min="15622" max="15622" width="17.7109375" style="204" customWidth="1"/>
    <col min="15623" max="15623" width="11.42578125" style="204" customWidth="1"/>
    <col min="15624" max="15873" width="9.140625" style="204"/>
    <col min="15874" max="15874" width="33.5703125" style="204" bestFit="1" customWidth="1"/>
    <col min="15875" max="15875" width="9" style="204" bestFit="1" customWidth="1"/>
    <col min="15876" max="15877" width="9.140625" style="204"/>
    <col min="15878" max="15878" width="17.7109375" style="204" customWidth="1"/>
    <col min="15879" max="15879" width="11.42578125" style="204" customWidth="1"/>
    <col min="15880" max="16129" width="9.140625" style="204"/>
    <col min="16130" max="16130" width="33.5703125" style="204" bestFit="1" customWidth="1"/>
    <col min="16131" max="16131" width="9" style="204" bestFit="1" customWidth="1"/>
    <col min="16132" max="16133" width="9.140625" style="204"/>
    <col min="16134" max="16134" width="17.7109375" style="204" customWidth="1"/>
    <col min="16135" max="16135" width="11.42578125" style="204" customWidth="1"/>
    <col min="16136" max="16384" width="9.140625" style="204"/>
  </cols>
  <sheetData>
    <row r="3" spans="2:4" x14ac:dyDescent="0.25">
      <c r="B3" s="204" t="s">
        <v>89</v>
      </c>
    </row>
    <row r="4" spans="2:4" x14ac:dyDescent="0.25">
      <c r="B4" s="204" t="s">
        <v>125</v>
      </c>
    </row>
    <row r="5" spans="2:4" x14ac:dyDescent="0.25">
      <c r="B5" s="204" t="s">
        <v>92</v>
      </c>
    </row>
    <row r="6" spans="2:4" x14ac:dyDescent="0.25">
      <c r="B6" s="258" t="s">
        <v>183</v>
      </c>
    </row>
    <row r="8" spans="2:4" x14ac:dyDescent="0.25">
      <c r="B8" s="204" t="s">
        <v>289</v>
      </c>
    </row>
    <row r="9" spans="2:4" ht="15.75" thickBot="1" x14ac:dyDescent="0.3">
      <c r="B9" s="206"/>
      <c r="C9" s="207" t="s">
        <v>0</v>
      </c>
      <c r="D9" s="9"/>
    </row>
    <row r="10" spans="2:4" ht="15.75" hidden="1" thickBot="1" x14ac:dyDescent="0.3">
      <c r="B10" s="206" t="s">
        <v>15</v>
      </c>
      <c r="C10" s="207" t="s">
        <v>9</v>
      </c>
      <c r="D10" s="9">
        <f>1+D13</f>
        <v>1</v>
      </c>
    </row>
    <row r="11" spans="2:4" ht="15.75" hidden="1" thickBot="1" x14ac:dyDescent="0.3">
      <c r="B11" s="206" t="s">
        <v>13</v>
      </c>
      <c r="C11" s="207" t="s">
        <v>21</v>
      </c>
      <c r="D11" s="9">
        <f>SUM(D13:D20)</f>
        <v>1</v>
      </c>
    </row>
    <row r="12" spans="2:4" ht="15.75" hidden="1" thickBot="1" x14ac:dyDescent="0.3">
      <c r="B12" s="206"/>
      <c r="C12" s="207"/>
    </row>
    <row r="13" spans="2:4" ht="30.75" hidden="1" thickBot="1" x14ac:dyDescent="0.3">
      <c r="B13" s="15" t="s">
        <v>16</v>
      </c>
      <c r="C13" s="207"/>
      <c r="D13" s="208"/>
    </row>
    <row r="14" spans="2:4" ht="30.75" hidden="1" thickBot="1" x14ac:dyDescent="0.3">
      <c r="B14" s="15" t="s">
        <v>28</v>
      </c>
      <c r="C14" s="207"/>
      <c r="D14" s="208"/>
    </row>
    <row r="15" spans="2:4" ht="30.75" hidden="1" thickBot="1" x14ac:dyDescent="0.3">
      <c r="B15" s="15" t="s">
        <v>22</v>
      </c>
      <c r="C15" s="207"/>
      <c r="D15" s="208"/>
    </row>
    <row r="16" spans="2:4" ht="30.75" hidden="1" thickBot="1" x14ac:dyDescent="0.3">
      <c r="B16" s="15" t="s">
        <v>17</v>
      </c>
      <c r="C16" s="207"/>
      <c r="D16" s="208">
        <v>1</v>
      </c>
    </row>
    <row r="17" spans="1:6" ht="30.75" hidden="1" thickBot="1" x14ac:dyDescent="0.3">
      <c r="B17" s="15" t="s">
        <v>18</v>
      </c>
      <c r="C17" s="207"/>
      <c r="D17" s="208"/>
    </row>
    <row r="18" spans="1:6" ht="30.75" hidden="1" thickBot="1" x14ac:dyDescent="0.3">
      <c r="B18" s="15" t="s">
        <v>19</v>
      </c>
      <c r="C18" s="207"/>
      <c r="D18" s="208"/>
    </row>
    <row r="19" spans="1:6" ht="30.75" hidden="1" thickBot="1" x14ac:dyDescent="0.3">
      <c r="B19" s="15" t="s">
        <v>27</v>
      </c>
      <c r="C19" s="207"/>
      <c r="D19" s="208"/>
    </row>
    <row r="20" spans="1:6" ht="30.75" hidden="1" thickBot="1" x14ac:dyDescent="0.3">
      <c r="B20" s="15" t="s">
        <v>20</v>
      </c>
      <c r="C20" s="207"/>
      <c r="D20" s="208"/>
    </row>
    <row r="21" spans="1:6" ht="15.75" hidden="1" thickBot="1" x14ac:dyDescent="0.3">
      <c r="C21" s="207"/>
    </row>
    <row r="22" spans="1:6" ht="18" hidden="1" thickBot="1" x14ac:dyDescent="0.35">
      <c r="B22" s="209" t="s">
        <v>40</v>
      </c>
      <c r="C22" s="210"/>
      <c r="D22" s="209"/>
      <c r="E22" s="209"/>
      <c r="F22" s="209"/>
    </row>
    <row r="23" spans="1:6" ht="15.75" hidden="1" thickBot="1" x14ac:dyDescent="0.3">
      <c r="A23" s="204" t="e">
        <f>#REF!</f>
        <v>#REF!</v>
      </c>
      <c r="C23" s="207"/>
      <c r="D23" s="211" t="e">
        <f>#REF!</f>
        <v>#REF!</v>
      </c>
    </row>
    <row r="24" spans="1:6" ht="15.75" hidden="1" thickBot="1" x14ac:dyDescent="0.3">
      <c r="A24" s="204" t="e">
        <f>#REF!</f>
        <v>#REF!</v>
      </c>
      <c r="C24" s="207"/>
      <c r="D24" s="211" t="e">
        <f>#REF!</f>
        <v>#REF!</v>
      </c>
    </row>
    <row r="25" spans="1:6" ht="15.75" hidden="1" thickBot="1" x14ac:dyDescent="0.3">
      <c r="C25" s="207"/>
      <c r="D25" s="207" t="s">
        <v>12</v>
      </c>
      <c r="E25" s="207" t="s">
        <v>10</v>
      </c>
      <c r="F25" s="207" t="s">
        <v>11</v>
      </c>
    </row>
    <row r="26" spans="1:6" ht="15.75" hidden="1" thickBot="1" x14ac:dyDescent="0.3">
      <c r="B26" s="206" t="s">
        <v>23</v>
      </c>
      <c r="C26" s="207" t="s">
        <v>1</v>
      </c>
      <c r="D26" s="9" t="e">
        <f>#REF!*D23</f>
        <v>#REF!</v>
      </c>
      <c r="F26" s="212" t="e">
        <f>D26*E26</f>
        <v>#REF!</v>
      </c>
    </row>
    <row r="27" spans="1:6" ht="15.75" hidden="1" thickBot="1" x14ac:dyDescent="0.3">
      <c r="B27" s="206" t="s">
        <v>2</v>
      </c>
      <c r="C27" s="207" t="s">
        <v>1</v>
      </c>
      <c r="D27" s="9" t="e">
        <f>#REF!*D23</f>
        <v>#REF!</v>
      </c>
      <c r="F27" s="212" t="e">
        <f>D27*E27</f>
        <v>#REF!</v>
      </c>
    </row>
    <row r="28" spans="1:6" ht="15.75" hidden="1" thickBot="1" x14ac:dyDescent="0.3">
      <c r="B28" s="206" t="s">
        <v>3</v>
      </c>
      <c r="C28" s="207" t="s">
        <v>1</v>
      </c>
      <c r="D28" s="9" t="e">
        <f>#REF!*D23</f>
        <v>#REF!</v>
      </c>
      <c r="F28" s="212" t="e">
        <f>D28*E28</f>
        <v>#REF!</v>
      </c>
    </row>
    <row r="29" spans="1:6" ht="15.75" hidden="1" thickBot="1" x14ac:dyDescent="0.3">
      <c r="B29" s="206" t="s">
        <v>4</v>
      </c>
      <c r="C29" s="207" t="s">
        <v>6</v>
      </c>
      <c r="D29" s="9" t="e">
        <f>#REF!*D23</f>
        <v>#REF!</v>
      </c>
      <c r="F29" s="212" t="e">
        <f>D29*E29</f>
        <v>#REF!</v>
      </c>
    </row>
    <row r="30" spans="1:6" ht="15.75" hidden="1" thickBot="1" x14ac:dyDescent="0.3">
      <c r="B30" s="206"/>
      <c r="C30" s="207"/>
      <c r="D30" s="9"/>
      <c r="F30" s="212"/>
    </row>
    <row r="31" spans="1:6" ht="15.75" hidden="1" thickBot="1" x14ac:dyDescent="0.3">
      <c r="B31" s="206" t="s">
        <v>24</v>
      </c>
      <c r="C31" s="207" t="s">
        <v>29</v>
      </c>
      <c r="D31" s="9" t="e">
        <f>#REF!*D24</f>
        <v>#REF!</v>
      </c>
      <c r="F31" s="212" t="e">
        <f>D31*E31</f>
        <v>#REF!</v>
      </c>
    </row>
    <row r="32" spans="1:6" ht="15.75" hidden="1" thickBot="1" x14ac:dyDescent="0.3">
      <c r="B32" s="206" t="s">
        <v>26</v>
      </c>
      <c r="C32" s="207" t="s">
        <v>29</v>
      </c>
      <c r="D32" s="9">
        <v>35</v>
      </c>
      <c r="F32" s="212">
        <f>D32*E32</f>
        <v>0</v>
      </c>
    </row>
    <row r="33" spans="2:30" ht="15.75" hidden="1" thickBot="1" x14ac:dyDescent="0.3">
      <c r="B33" s="206"/>
      <c r="C33" s="207"/>
      <c r="D33" s="9"/>
      <c r="F33" s="212"/>
    </row>
    <row r="34" spans="2:30" ht="15.75" hidden="1" thickBot="1" x14ac:dyDescent="0.3">
      <c r="B34" s="206" t="s">
        <v>36</v>
      </c>
      <c r="C34" s="207" t="s">
        <v>34</v>
      </c>
      <c r="D34" s="9">
        <v>100</v>
      </c>
      <c r="F34" s="212">
        <f>D34*E34</f>
        <v>0</v>
      </c>
    </row>
    <row r="35" spans="2:30" ht="15.75" hidden="1" thickBot="1" x14ac:dyDescent="0.3">
      <c r="B35" s="206" t="s">
        <v>33</v>
      </c>
      <c r="C35" s="207" t="s">
        <v>34</v>
      </c>
      <c r="D35" s="9">
        <v>8</v>
      </c>
      <c r="F35" s="212">
        <f>D35*E35</f>
        <v>0</v>
      </c>
    </row>
    <row r="36" spans="2:30" ht="15.75" hidden="1" thickBot="1" x14ac:dyDescent="0.3">
      <c r="B36" s="206"/>
      <c r="C36" s="207"/>
      <c r="D36" s="9"/>
      <c r="F36" s="212"/>
    </row>
    <row r="37" spans="2:30" ht="15.75" hidden="1" thickBot="1" x14ac:dyDescent="0.3">
      <c r="B37" s="206" t="s">
        <v>25</v>
      </c>
      <c r="C37" s="207" t="s">
        <v>31</v>
      </c>
      <c r="D37" s="9"/>
      <c r="F37" s="212" t="e">
        <f>SUM(F38:F41)</f>
        <v>#REF!</v>
      </c>
    </row>
    <row r="38" spans="2:30" ht="15.75" hidden="1" thickBot="1" x14ac:dyDescent="0.3">
      <c r="B38" s="206" t="s">
        <v>32</v>
      </c>
      <c r="C38" s="207" t="s">
        <v>35</v>
      </c>
      <c r="D38" s="9" t="e">
        <f>#REF!*D23</f>
        <v>#REF!</v>
      </c>
      <c r="F38" s="212" t="e">
        <f>D38*E38</f>
        <v>#REF!</v>
      </c>
    </row>
    <row r="39" spans="2:30" ht="15.75" hidden="1" thickBot="1" x14ac:dyDescent="0.3">
      <c r="B39" s="206" t="s">
        <v>5</v>
      </c>
      <c r="C39" s="207" t="s">
        <v>35</v>
      </c>
      <c r="D39" s="19" t="e">
        <f>#REF!*D23</f>
        <v>#REF!</v>
      </c>
      <c r="F39" s="212" t="e">
        <f>D39*E39</f>
        <v>#REF!</v>
      </c>
    </row>
    <row r="40" spans="2:30" ht="15.75" hidden="1" thickBot="1" x14ac:dyDescent="0.3">
      <c r="B40" s="206" t="s">
        <v>30</v>
      </c>
      <c r="C40" s="207" t="s">
        <v>29</v>
      </c>
      <c r="D40" s="9">
        <v>40</v>
      </c>
      <c r="F40" s="212">
        <f>D40*E40*E37</f>
        <v>0</v>
      </c>
    </row>
    <row r="41" spans="2:30" ht="15.75" hidden="1" thickBot="1" x14ac:dyDescent="0.3">
      <c r="B41" s="206" t="s">
        <v>7</v>
      </c>
      <c r="C41" s="207" t="s">
        <v>29</v>
      </c>
      <c r="D41" s="9">
        <v>20</v>
      </c>
      <c r="F41" s="212">
        <f>D41*E41*E37</f>
        <v>0</v>
      </c>
    </row>
    <row r="42" spans="2:30" ht="15.75" hidden="1" thickBot="1" x14ac:dyDescent="0.3">
      <c r="B42" s="206"/>
      <c r="F42" s="213"/>
    </row>
    <row r="43" spans="2:30" ht="15.75" hidden="1" thickBot="1" x14ac:dyDescent="0.3">
      <c r="B43" s="214" t="s">
        <v>8</v>
      </c>
      <c r="C43" s="12"/>
      <c r="D43" s="12"/>
      <c r="E43" s="12"/>
      <c r="F43" s="215" t="e">
        <f>SUM(F26:F37)</f>
        <v>#REF!</v>
      </c>
    </row>
    <row r="44" spans="2:30" ht="15.75" hidden="1" thickBot="1" x14ac:dyDescent="0.3"/>
    <row r="45" spans="2:30" ht="18" thickBot="1" x14ac:dyDescent="0.35">
      <c r="B45" s="209" t="s">
        <v>75</v>
      </c>
      <c r="C45" s="210"/>
      <c r="D45" s="209"/>
      <c r="E45" s="209"/>
      <c r="F45" s="209"/>
      <c r="G45" s="316" t="s">
        <v>68</v>
      </c>
      <c r="H45" s="317"/>
      <c r="I45" s="317"/>
      <c r="J45" s="318"/>
      <c r="K45" s="319">
        <v>2021</v>
      </c>
      <c r="L45" s="320"/>
      <c r="M45" s="320"/>
      <c r="N45" s="321"/>
      <c r="O45" s="319">
        <v>2022</v>
      </c>
      <c r="P45" s="320"/>
      <c r="Q45" s="320"/>
      <c r="R45" s="321"/>
      <c r="S45" s="319">
        <v>2023</v>
      </c>
      <c r="T45" s="320"/>
      <c r="U45" s="320"/>
      <c r="V45" s="321"/>
      <c r="W45" s="319">
        <v>2024</v>
      </c>
      <c r="X45" s="320"/>
      <c r="Y45" s="320"/>
      <c r="Z45" s="321"/>
      <c r="AA45" s="319">
        <v>2025</v>
      </c>
      <c r="AB45" s="320"/>
      <c r="AC45" s="320"/>
      <c r="AD45" s="321"/>
    </row>
    <row r="46" spans="2:30" ht="16.5" thickTop="1" thickBot="1" x14ac:dyDescent="0.3">
      <c r="C46" s="207"/>
      <c r="G46" s="216" t="s">
        <v>39</v>
      </c>
      <c r="H46" s="217" t="s">
        <v>102</v>
      </c>
      <c r="I46" s="217" t="s">
        <v>66</v>
      </c>
      <c r="J46" s="218" t="s">
        <v>65</v>
      </c>
      <c r="K46" s="219" t="s">
        <v>39</v>
      </c>
      <c r="L46" s="220" t="s">
        <v>102</v>
      </c>
      <c r="M46" s="220" t="s">
        <v>66</v>
      </c>
      <c r="N46" s="221" t="s">
        <v>65</v>
      </c>
      <c r="O46" s="222" t="s">
        <v>39</v>
      </c>
      <c r="P46" s="220" t="s">
        <v>102</v>
      </c>
      <c r="Q46" s="223" t="s">
        <v>66</v>
      </c>
      <c r="R46" s="224" t="s">
        <v>65</v>
      </c>
      <c r="S46" s="225" t="s">
        <v>39</v>
      </c>
      <c r="T46" s="226" t="s">
        <v>102</v>
      </c>
      <c r="U46" s="226" t="s">
        <v>66</v>
      </c>
      <c r="V46" s="227" t="s">
        <v>65</v>
      </c>
      <c r="W46" s="228" t="s">
        <v>39</v>
      </c>
      <c r="X46" s="226" t="s">
        <v>102</v>
      </c>
      <c r="Y46" s="226" t="s">
        <v>66</v>
      </c>
      <c r="Z46" s="227" t="s">
        <v>65</v>
      </c>
      <c r="AA46" s="228" t="s">
        <v>39</v>
      </c>
      <c r="AB46" s="226" t="s">
        <v>102</v>
      </c>
      <c r="AC46" s="229" t="s">
        <v>66</v>
      </c>
      <c r="AD46" s="230" t="s">
        <v>65</v>
      </c>
    </row>
    <row r="47" spans="2:30" x14ac:dyDescent="0.25">
      <c r="C47" s="207"/>
      <c r="D47" s="207" t="s">
        <v>12</v>
      </c>
      <c r="E47" s="207" t="s">
        <v>10</v>
      </c>
      <c r="F47" s="207" t="s">
        <v>11</v>
      </c>
      <c r="G47" s="231"/>
      <c r="H47" s="232"/>
      <c r="I47" s="232"/>
      <c r="J47" s="233"/>
      <c r="K47" s="234"/>
      <c r="L47" s="235"/>
      <c r="M47" s="235"/>
      <c r="N47" s="236"/>
      <c r="O47" s="237"/>
      <c r="P47" s="235"/>
      <c r="Q47" s="235"/>
      <c r="R47" s="236"/>
      <c r="S47" s="238"/>
      <c r="T47" s="235"/>
      <c r="U47" s="232"/>
      <c r="V47" s="236"/>
      <c r="W47" s="238"/>
      <c r="X47" s="235"/>
      <c r="Y47" s="235"/>
      <c r="Z47" s="236"/>
      <c r="AA47" s="238"/>
      <c r="AB47" s="235"/>
      <c r="AC47" s="235"/>
      <c r="AD47" s="236"/>
    </row>
    <row r="48" spans="2:30" x14ac:dyDescent="0.25">
      <c r="B48" s="206" t="s">
        <v>121</v>
      </c>
      <c r="C48" s="207" t="s">
        <v>1</v>
      </c>
      <c r="D48" s="9">
        <v>2500</v>
      </c>
      <c r="E48" s="204">
        <v>10</v>
      </c>
      <c r="F48" s="212">
        <f>D48*E48</f>
        <v>25000</v>
      </c>
      <c r="G48" s="239">
        <f>SUM(H48:J48)</f>
        <v>25000</v>
      </c>
      <c r="H48" s="240">
        <f>L48+P48+T48+X48+AB48</f>
        <v>0</v>
      </c>
      <c r="I48" s="240">
        <f>M48+Q48+U48+Y48+AC48</f>
        <v>0</v>
      </c>
      <c r="J48" s="241">
        <f>N48+R48+V48+Z48+AD48</f>
        <v>25000</v>
      </c>
      <c r="K48" s="242">
        <f>SUM(L48:N48)</f>
        <v>0</v>
      </c>
      <c r="L48" s="243"/>
      <c r="M48" s="243"/>
      <c r="N48" s="241"/>
      <c r="O48" s="242">
        <f t="shared" ref="O48:O61" si="0">SUM(P48:R48)</f>
        <v>25000</v>
      </c>
      <c r="P48" s="243"/>
      <c r="Q48" s="243"/>
      <c r="R48" s="241">
        <f t="shared" ref="R48:R56" si="1">F48</f>
        <v>25000</v>
      </c>
      <c r="S48" s="244"/>
      <c r="T48" s="243"/>
      <c r="U48" s="240"/>
      <c r="V48" s="241"/>
      <c r="W48" s="244"/>
      <c r="X48" s="243"/>
      <c r="Y48" s="243"/>
      <c r="Z48" s="241"/>
      <c r="AA48" s="244"/>
      <c r="AB48" s="243"/>
      <c r="AC48" s="243"/>
      <c r="AD48" s="241"/>
    </row>
    <row r="49" spans="2:30" x14ac:dyDescent="0.25">
      <c r="B49" s="206" t="s">
        <v>4</v>
      </c>
      <c r="C49" s="207" t="s">
        <v>6</v>
      </c>
      <c r="D49" s="9"/>
      <c r="E49" s="204">
        <v>0</v>
      </c>
      <c r="F49" s="212">
        <f>D49*E49</f>
        <v>0</v>
      </c>
      <c r="G49" s="239">
        <f t="shared" ref="G49:G61" si="2">SUM(H49:J49)</f>
        <v>0</v>
      </c>
      <c r="H49" s="240">
        <f t="shared" ref="H49:J61" si="3">L49+P49+T49+X49+AB49</f>
        <v>0</v>
      </c>
      <c r="I49" s="240">
        <f t="shared" si="3"/>
        <v>0</v>
      </c>
      <c r="J49" s="241">
        <f t="shared" si="3"/>
        <v>0</v>
      </c>
      <c r="K49" s="242">
        <f t="shared" ref="K49:K61" si="4">SUM(L49:N49)</f>
        <v>0</v>
      </c>
      <c r="L49" s="243"/>
      <c r="M49" s="243"/>
      <c r="N49" s="241">
        <f t="shared" ref="N49:N56" si="5">F49</f>
        <v>0</v>
      </c>
      <c r="O49" s="242">
        <f t="shared" si="0"/>
        <v>0</v>
      </c>
      <c r="P49" s="243"/>
      <c r="Q49" s="243"/>
      <c r="R49" s="241">
        <f t="shared" si="1"/>
        <v>0</v>
      </c>
      <c r="S49" s="244"/>
      <c r="T49" s="243"/>
      <c r="U49" s="240"/>
      <c r="V49" s="241"/>
      <c r="W49" s="244"/>
      <c r="X49" s="243"/>
      <c r="Y49" s="243"/>
      <c r="Z49" s="241"/>
      <c r="AA49" s="244"/>
      <c r="AB49" s="243"/>
      <c r="AC49" s="243"/>
      <c r="AD49" s="241"/>
    </row>
    <row r="50" spans="2:30" x14ac:dyDescent="0.25">
      <c r="B50" s="206"/>
      <c r="C50" s="207"/>
      <c r="D50" s="9"/>
      <c r="F50" s="212"/>
      <c r="G50" s="239">
        <f t="shared" si="2"/>
        <v>0</v>
      </c>
      <c r="H50" s="240">
        <f t="shared" si="3"/>
        <v>0</v>
      </c>
      <c r="I50" s="240">
        <f t="shared" si="3"/>
        <v>0</v>
      </c>
      <c r="J50" s="241">
        <f t="shared" si="3"/>
        <v>0</v>
      </c>
      <c r="K50" s="242">
        <f t="shared" si="4"/>
        <v>0</v>
      </c>
      <c r="L50" s="243"/>
      <c r="M50" s="243"/>
      <c r="N50" s="241">
        <f t="shared" si="5"/>
        <v>0</v>
      </c>
      <c r="O50" s="242">
        <f t="shared" si="0"/>
        <v>0</v>
      </c>
      <c r="P50" s="243"/>
      <c r="Q50" s="243"/>
      <c r="R50" s="241">
        <f t="shared" si="1"/>
        <v>0</v>
      </c>
      <c r="S50" s="244"/>
      <c r="T50" s="243"/>
      <c r="U50" s="240"/>
      <c r="V50" s="241"/>
      <c r="W50" s="244"/>
      <c r="X50" s="243"/>
      <c r="Y50" s="243"/>
      <c r="Z50" s="241"/>
      <c r="AA50" s="244"/>
      <c r="AB50" s="243"/>
      <c r="AC50" s="243"/>
      <c r="AD50" s="241"/>
    </row>
    <row r="51" spans="2:30" x14ac:dyDescent="0.25">
      <c r="B51" s="206" t="s">
        <v>122</v>
      </c>
      <c r="C51" s="207" t="s">
        <v>29</v>
      </c>
      <c r="D51" s="9">
        <v>2500</v>
      </c>
      <c r="E51" s="204">
        <v>10</v>
      </c>
      <c r="F51" s="212">
        <f>D51*E51</f>
        <v>25000</v>
      </c>
      <c r="G51" s="239">
        <f t="shared" si="2"/>
        <v>25000</v>
      </c>
      <c r="H51" s="240">
        <f t="shared" si="3"/>
        <v>0</v>
      </c>
      <c r="I51" s="240">
        <f t="shared" si="3"/>
        <v>0</v>
      </c>
      <c r="J51" s="241">
        <f>F51</f>
        <v>25000</v>
      </c>
      <c r="K51" s="242">
        <f t="shared" si="4"/>
        <v>0</v>
      </c>
      <c r="L51" s="243"/>
      <c r="M51" s="243"/>
      <c r="N51" s="241"/>
      <c r="O51" s="242">
        <f t="shared" si="0"/>
        <v>0</v>
      </c>
      <c r="P51" s="243"/>
      <c r="Q51" s="243"/>
      <c r="R51" s="241"/>
      <c r="S51" s="244"/>
      <c r="T51" s="243"/>
      <c r="U51" s="240"/>
      <c r="V51" s="241"/>
      <c r="W51" s="244"/>
      <c r="X51" s="243"/>
      <c r="Y51" s="243"/>
      <c r="Z51" s="241"/>
      <c r="AA51" s="244"/>
      <c r="AB51" s="243"/>
      <c r="AC51" s="243"/>
      <c r="AD51" s="241"/>
    </row>
    <row r="52" spans="2:30" x14ac:dyDescent="0.25">
      <c r="B52" s="206" t="s">
        <v>123</v>
      </c>
      <c r="C52" s="207" t="s">
        <v>29</v>
      </c>
      <c r="D52" s="9">
        <v>2500</v>
      </c>
      <c r="E52" s="204">
        <v>5</v>
      </c>
      <c r="F52" s="212">
        <f>D52*E52</f>
        <v>12500</v>
      </c>
      <c r="G52" s="239">
        <f t="shared" si="2"/>
        <v>12500</v>
      </c>
      <c r="H52" s="240"/>
      <c r="I52" s="240">
        <f t="shared" si="3"/>
        <v>0</v>
      </c>
      <c r="J52" s="241">
        <f>F52</f>
        <v>12500</v>
      </c>
      <c r="K52" s="242">
        <f t="shared" si="4"/>
        <v>12500</v>
      </c>
      <c r="L52" s="243"/>
      <c r="M52" s="243"/>
      <c r="N52" s="241">
        <f t="shared" si="5"/>
        <v>12500</v>
      </c>
      <c r="O52" s="242">
        <f t="shared" si="0"/>
        <v>0</v>
      </c>
      <c r="P52" s="243"/>
      <c r="Q52" s="243"/>
      <c r="R52" s="241"/>
      <c r="S52" s="244"/>
      <c r="T52" s="243"/>
      <c r="U52" s="240"/>
      <c r="V52" s="241"/>
      <c r="W52" s="244"/>
      <c r="X52" s="243"/>
      <c r="Y52" s="243"/>
      <c r="Z52" s="241"/>
      <c r="AA52" s="244"/>
      <c r="AB52" s="243"/>
      <c r="AC52" s="243"/>
      <c r="AD52" s="241"/>
    </row>
    <row r="53" spans="2:30" x14ac:dyDescent="0.25">
      <c r="B53" s="206"/>
      <c r="C53" s="207"/>
      <c r="D53" s="9"/>
      <c r="F53" s="212"/>
      <c r="G53" s="239">
        <f t="shared" si="2"/>
        <v>0</v>
      </c>
      <c r="H53" s="240">
        <f t="shared" si="3"/>
        <v>0</v>
      </c>
      <c r="I53" s="240">
        <f t="shared" si="3"/>
        <v>0</v>
      </c>
      <c r="J53" s="241">
        <f t="shared" si="3"/>
        <v>0</v>
      </c>
      <c r="K53" s="242">
        <f t="shared" si="4"/>
        <v>0</v>
      </c>
      <c r="L53" s="243"/>
      <c r="M53" s="243"/>
      <c r="N53" s="241">
        <f t="shared" si="5"/>
        <v>0</v>
      </c>
      <c r="O53" s="242">
        <f t="shared" si="0"/>
        <v>0</v>
      </c>
      <c r="P53" s="243"/>
      <c r="Q53" s="243"/>
      <c r="R53" s="241">
        <f t="shared" si="1"/>
        <v>0</v>
      </c>
      <c r="S53" s="244"/>
      <c r="T53" s="243"/>
      <c r="U53" s="240"/>
      <c r="V53" s="241"/>
      <c r="W53" s="244"/>
      <c r="X53" s="243"/>
      <c r="Y53" s="243"/>
      <c r="Z53" s="241"/>
      <c r="AA53" s="244"/>
      <c r="AB53" s="243"/>
      <c r="AC53" s="243"/>
      <c r="AD53" s="241"/>
    </row>
    <row r="54" spans="2:30" x14ac:dyDescent="0.25">
      <c r="B54" s="206" t="s">
        <v>36</v>
      </c>
      <c r="C54" s="207" t="s">
        <v>34</v>
      </c>
      <c r="D54" s="9"/>
      <c r="E54" s="204">
        <v>0</v>
      </c>
      <c r="F54" s="212">
        <f>D54*E54</f>
        <v>0</v>
      </c>
      <c r="G54" s="239">
        <f t="shared" si="2"/>
        <v>0</v>
      </c>
      <c r="H54" s="240">
        <f t="shared" si="3"/>
        <v>0</v>
      </c>
      <c r="I54" s="240">
        <f t="shared" si="3"/>
        <v>0</v>
      </c>
      <c r="J54" s="241">
        <f t="shared" si="3"/>
        <v>0</v>
      </c>
      <c r="K54" s="242"/>
      <c r="L54" s="243">
        <f>F54/2</f>
        <v>0</v>
      </c>
      <c r="M54" s="243"/>
      <c r="N54" s="241">
        <f t="shared" si="5"/>
        <v>0</v>
      </c>
      <c r="O54" s="242">
        <f t="shared" si="0"/>
        <v>0</v>
      </c>
      <c r="P54" s="243"/>
      <c r="Q54" s="243"/>
      <c r="R54" s="241">
        <f t="shared" si="1"/>
        <v>0</v>
      </c>
      <c r="S54" s="244"/>
      <c r="T54" s="243"/>
      <c r="U54" s="240"/>
      <c r="V54" s="241"/>
      <c r="W54" s="244"/>
      <c r="X54" s="243"/>
      <c r="Y54" s="243"/>
      <c r="Z54" s="241"/>
      <c r="AA54" s="244"/>
      <c r="AB54" s="243"/>
      <c r="AC54" s="243"/>
      <c r="AD54" s="241"/>
    </row>
    <row r="55" spans="2:30" x14ac:dyDescent="0.25">
      <c r="B55" s="206" t="s">
        <v>33</v>
      </c>
      <c r="C55" s="207" t="s">
        <v>34</v>
      </c>
      <c r="D55" s="9">
        <v>8</v>
      </c>
      <c r="E55" s="204">
        <v>0</v>
      </c>
      <c r="F55" s="212">
        <f>D55*E55</f>
        <v>0</v>
      </c>
      <c r="G55" s="239">
        <f t="shared" si="2"/>
        <v>0</v>
      </c>
      <c r="H55" s="240">
        <f t="shared" si="3"/>
        <v>0</v>
      </c>
      <c r="I55" s="240">
        <f t="shared" si="3"/>
        <v>0</v>
      </c>
      <c r="J55" s="241">
        <f t="shared" si="3"/>
        <v>0</v>
      </c>
      <c r="K55" s="242">
        <f t="shared" si="4"/>
        <v>0</v>
      </c>
      <c r="L55" s="243">
        <f>F55</f>
        <v>0</v>
      </c>
      <c r="M55" s="243"/>
      <c r="N55" s="241">
        <f t="shared" si="5"/>
        <v>0</v>
      </c>
      <c r="O55" s="242">
        <f t="shared" si="0"/>
        <v>0</v>
      </c>
      <c r="P55" s="243"/>
      <c r="Q55" s="243"/>
      <c r="R55" s="241">
        <f t="shared" si="1"/>
        <v>0</v>
      </c>
      <c r="S55" s="244"/>
      <c r="T55" s="243"/>
      <c r="U55" s="240"/>
      <c r="V55" s="241"/>
      <c r="W55" s="244"/>
      <c r="X55" s="243"/>
      <c r="Y55" s="243"/>
      <c r="Z55" s="241"/>
      <c r="AA55" s="244"/>
      <c r="AB55" s="243"/>
      <c r="AC55" s="243"/>
      <c r="AD55" s="241"/>
    </row>
    <row r="56" spans="2:30" x14ac:dyDescent="0.25">
      <c r="B56" s="206"/>
      <c r="C56" s="207"/>
      <c r="D56" s="9"/>
      <c r="F56" s="212"/>
      <c r="G56" s="239">
        <f t="shared" si="2"/>
        <v>0</v>
      </c>
      <c r="H56" s="240">
        <f t="shared" si="3"/>
        <v>0</v>
      </c>
      <c r="I56" s="240">
        <f t="shared" si="3"/>
        <v>0</v>
      </c>
      <c r="J56" s="241">
        <f t="shared" si="3"/>
        <v>0</v>
      </c>
      <c r="K56" s="242">
        <f t="shared" si="4"/>
        <v>0</v>
      </c>
      <c r="L56" s="243"/>
      <c r="M56" s="243"/>
      <c r="N56" s="241">
        <f t="shared" si="5"/>
        <v>0</v>
      </c>
      <c r="O56" s="242">
        <f t="shared" si="0"/>
        <v>0</v>
      </c>
      <c r="P56" s="243"/>
      <c r="Q56" s="243"/>
      <c r="R56" s="241">
        <f t="shared" si="1"/>
        <v>0</v>
      </c>
      <c r="S56" s="244"/>
      <c r="T56" s="243"/>
      <c r="U56" s="240"/>
      <c r="V56" s="241"/>
      <c r="W56" s="244"/>
      <c r="X56" s="243"/>
      <c r="Y56" s="243"/>
      <c r="Z56" s="241"/>
      <c r="AA56" s="244"/>
      <c r="AB56" s="243"/>
      <c r="AC56" s="243"/>
      <c r="AD56" s="241"/>
    </row>
    <row r="57" spans="2:30" x14ac:dyDescent="0.25">
      <c r="B57" s="206" t="s">
        <v>120</v>
      </c>
      <c r="C57" s="207" t="s">
        <v>31</v>
      </c>
      <c r="D57" s="9">
        <v>2500</v>
      </c>
      <c r="E57" s="204">
        <v>10</v>
      </c>
      <c r="F57" s="248">
        <f>D57*E57</f>
        <v>25000</v>
      </c>
      <c r="G57" s="239">
        <f t="shared" si="2"/>
        <v>25000</v>
      </c>
      <c r="H57" s="240">
        <f t="shared" si="3"/>
        <v>0</v>
      </c>
      <c r="I57" s="240">
        <f t="shared" si="3"/>
        <v>0</v>
      </c>
      <c r="J57" s="241">
        <f>F57</f>
        <v>25000</v>
      </c>
      <c r="K57" s="242">
        <f t="shared" si="4"/>
        <v>0</v>
      </c>
      <c r="L57" s="243"/>
      <c r="M57" s="243"/>
      <c r="N57" s="241"/>
      <c r="O57" s="242">
        <f t="shared" si="0"/>
        <v>0</v>
      </c>
      <c r="P57" s="243"/>
      <c r="Q57" s="243"/>
      <c r="R57" s="241"/>
      <c r="S57" s="244"/>
      <c r="T57" s="243"/>
      <c r="U57" s="240"/>
      <c r="V57" s="241"/>
      <c r="W57" s="244"/>
      <c r="X57" s="243"/>
      <c r="Y57" s="243"/>
      <c r="Z57" s="241"/>
      <c r="AA57" s="244"/>
      <c r="AB57" s="243"/>
      <c r="AC57" s="243"/>
      <c r="AD57" s="241"/>
    </row>
    <row r="58" spans="2:30" x14ac:dyDescent="0.25">
      <c r="B58" s="206" t="s">
        <v>32</v>
      </c>
      <c r="C58" s="207" t="s">
        <v>35</v>
      </c>
      <c r="D58" s="19">
        <v>500</v>
      </c>
      <c r="E58" s="204">
        <v>0</v>
      </c>
      <c r="F58" s="248">
        <f>D58*E58</f>
        <v>0</v>
      </c>
      <c r="G58" s="239">
        <f t="shared" si="2"/>
        <v>0</v>
      </c>
      <c r="H58" s="240">
        <f t="shared" si="3"/>
        <v>0</v>
      </c>
      <c r="I58" s="240">
        <f t="shared" si="3"/>
        <v>0</v>
      </c>
      <c r="J58" s="241">
        <f t="shared" si="3"/>
        <v>0</v>
      </c>
      <c r="K58" s="242">
        <f t="shared" si="4"/>
        <v>0</v>
      </c>
      <c r="L58" s="243"/>
      <c r="M58" s="243"/>
      <c r="N58" s="241"/>
      <c r="O58" s="242">
        <f t="shared" si="0"/>
        <v>0</v>
      </c>
      <c r="P58" s="243"/>
      <c r="Q58" s="243"/>
      <c r="R58" s="241">
        <f>F58</f>
        <v>0</v>
      </c>
      <c r="S58" s="244"/>
      <c r="T58" s="243"/>
      <c r="U58" s="240"/>
      <c r="V58" s="241"/>
      <c r="W58" s="244"/>
      <c r="X58" s="243"/>
      <c r="Y58" s="243"/>
      <c r="Z58" s="241"/>
      <c r="AA58" s="244"/>
      <c r="AB58" s="243"/>
      <c r="AC58" s="243"/>
      <c r="AD58" s="241"/>
    </row>
    <row r="59" spans="2:30" x14ac:dyDescent="0.25">
      <c r="B59" s="206" t="s">
        <v>5</v>
      </c>
      <c r="C59" s="207" t="s">
        <v>35</v>
      </c>
      <c r="D59" s="19">
        <v>600</v>
      </c>
      <c r="E59" s="204">
        <v>0</v>
      </c>
      <c r="F59" s="248">
        <f>D59*E59</f>
        <v>0</v>
      </c>
      <c r="G59" s="239">
        <f t="shared" si="2"/>
        <v>0</v>
      </c>
      <c r="H59" s="240">
        <f t="shared" si="3"/>
        <v>0</v>
      </c>
      <c r="I59" s="240">
        <f t="shared" si="3"/>
        <v>0</v>
      </c>
      <c r="J59" s="241">
        <f t="shared" si="3"/>
        <v>0</v>
      </c>
      <c r="K59" s="242">
        <f t="shared" si="4"/>
        <v>0</v>
      </c>
      <c r="L59" s="243"/>
      <c r="M59" s="243"/>
      <c r="N59" s="241"/>
      <c r="O59" s="242">
        <f t="shared" si="0"/>
        <v>0</v>
      </c>
      <c r="P59" s="243"/>
      <c r="Q59" s="243"/>
      <c r="R59" s="241">
        <f>F59</f>
        <v>0</v>
      </c>
      <c r="S59" s="244"/>
      <c r="T59" s="243"/>
      <c r="U59" s="240"/>
      <c r="V59" s="241"/>
      <c r="W59" s="244"/>
      <c r="X59" s="243"/>
      <c r="Y59" s="243"/>
      <c r="Z59" s="241"/>
      <c r="AA59" s="244"/>
      <c r="AB59" s="243"/>
      <c r="AC59" s="243"/>
      <c r="AD59" s="241"/>
    </row>
    <row r="60" spans="2:30" x14ac:dyDescent="0.25">
      <c r="B60" s="206" t="s">
        <v>30</v>
      </c>
      <c r="C60" s="207" t="s">
        <v>29</v>
      </c>
      <c r="D60" s="9">
        <v>100</v>
      </c>
      <c r="E60" s="259">
        <v>120</v>
      </c>
      <c r="F60" s="248">
        <f>D60*E60</f>
        <v>12000</v>
      </c>
      <c r="G60" s="239">
        <f t="shared" si="2"/>
        <v>12000</v>
      </c>
      <c r="H60" s="240">
        <f t="shared" si="3"/>
        <v>12000</v>
      </c>
      <c r="I60" s="240">
        <f t="shared" si="3"/>
        <v>0</v>
      </c>
      <c r="J60" s="241">
        <f t="shared" si="3"/>
        <v>0</v>
      </c>
      <c r="K60" s="242">
        <f t="shared" si="4"/>
        <v>0</v>
      </c>
      <c r="L60" s="243"/>
      <c r="M60" s="243"/>
      <c r="N60" s="241"/>
      <c r="O60" s="242">
        <f t="shared" si="0"/>
        <v>12000</v>
      </c>
      <c r="P60" s="243">
        <v>12000</v>
      </c>
      <c r="Q60" s="243"/>
      <c r="R60" s="241"/>
      <c r="S60" s="244"/>
      <c r="T60" s="243"/>
      <c r="U60" s="240"/>
      <c r="V60" s="241"/>
      <c r="W60" s="244"/>
      <c r="X60" s="243"/>
      <c r="Y60" s="243"/>
      <c r="Z60" s="241"/>
      <c r="AA60" s="244"/>
      <c r="AB60" s="243"/>
      <c r="AC60" s="243"/>
      <c r="AD60" s="241"/>
    </row>
    <row r="61" spans="2:30" x14ac:dyDescent="0.25">
      <c r="B61" s="206" t="s">
        <v>7</v>
      </c>
      <c r="C61" s="207" t="s">
        <v>29</v>
      </c>
      <c r="D61" s="9">
        <v>20</v>
      </c>
      <c r="E61" s="204">
        <v>0</v>
      </c>
      <c r="F61" s="248">
        <f>D61*E61*E57</f>
        <v>0</v>
      </c>
      <c r="G61" s="239">
        <f t="shared" si="2"/>
        <v>0</v>
      </c>
      <c r="H61" s="240">
        <f t="shared" si="3"/>
        <v>0</v>
      </c>
      <c r="I61" s="240">
        <f t="shared" si="3"/>
        <v>0</v>
      </c>
      <c r="J61" s="241">
        <f t="shared" si="3"/>
        <v>0</v>
      </c>
      <c r="K61" s="242">
        <f t="shared" si="4"/>
        <v>0</v>
      </c>
      <c r="L61" s="243"/>
      <c r="M61" s="243"/>
      <c r="N61" s="241"/>
      <c r="O61" s="242">
        <f t="shared" si="0"/>
        <v>0</v>
      </c>
      <c r="P61" s="243"/>
      <c r="Q61" s="243"/>
      <c r="R61" s="241">
        <f>F61</f>
        <v>0</v>
      </c>
      <c r="S61" s="244"/>
      <c r="T61" s="243"/>
      <c r="U61" s="240"/>
      <c r="V61" s="241"/>
      <c r="W61" s="244"/>
      <c r="X61" s="243"/>
      <c r="Y61" s="243"/>
      <c r="Z61" s="241"/>
      <c r="AA61" s="244"/>
      <c r="AB61" s="243"/>
      <c r="AC61" s="243"/>
      <c r="AD61" s="241"/>
    </row>
    <row r="62" spans="2:30" ht="15.75" thickBot="1" x14ac:dyDescent="0.3">
      <c r="B62" s="206"/>
      <c r="F62" s="213"/>
      <c r="G62" s="239"/>
      <c r="H62" s="240"/>
      <c r="I62" s="240"/>
      <c r="J62" s="241"/>
      <c r="K62" s="242"/>
      <c r="L62" s="243"/>
      <c r="M62" s="243"/>
      <c r="N62" s="241"/>
      <c r="O62" s="242"/>
      <c r="P62" s="243"/>
      <c r="Q62" s="243"/>
      <c r="R62" s="241"/>
      <c r="S62" s="244"/>
      <c r="T62" s="243"/>
      <c r="U62" s="240"/>
      <c r="V62" s="241"/>
      <c r="W62" s="244"/>
      <c r="X62" s="243"/>
      <c r="Y62" s="243"/>
      <c r="Z62" s="241"/>
      <c r="AA62" s="244"/>
      <c r="AB62" s="243"/>
      <c r="AC62" s="243"/>
      <c r="AD62" s="241"/>
    </row>
    <row r="63" spans="2:30" ht="15.75" thickBot="1" x14ac:dyDescent="0.3">
      <c r="B63" s="214" t="s">
        <v>8</v>
      </c>
      <c r="C63" s="12"/>
      <c r="D63" s="12"/>
      <c r="E63" s="12"/>
      <c r="F63" s="249">
        <f t="shared" ref="F63:R63" si="6">SUM(F48:F61)</f>
        <v>99500</v>
      </c>
      <c r="G63" s="250">
        <f t="shared" si="6"/>
        <v>99500</v>
      </c>
      <c r="H63" s="251">
        <f t="shared" si="6"/>
        <v>12000</v>
      </c>
      <c r="I63" s="251">
        <f t="shared" si="6"/>
        <v>0</v>
      </c>
      <c r="J63" s="251">
        <f t="shared" si="6"/>
        <v>87500</v>
      </c>
      <c r="K63" s="252">
        <f t="shared" si="6"/>
        <v>12500</v>
      </c>
      <c r="L63" s="251">
        <f t="shared" si="6"/>
        <v>0</v>
      </c>
      <c r="M63" s="251">
        <f t="shared" si="6"/>
        <v>0</v>
      </c>
      <c r="N63" s="251">
        <f t="shared" si="6"/>
        <v>12500</v>
      </c>
      <c r="O63" s="252">
        <f t="shared" si="6"/>
        <v>37000</v>
      </c>
      <c r="P63" s="251">
        <f t="shared" si="6"/>
        <v>12000</v>
      </c>
      <c r="Q63" s="251">
        <f t="shared" si="6"/>
        <v>0</v>
      </c>
      <c r="R63" s="251">
        <f t="shared" si="6"/>
        <v>25000</v>
      </c>
      <c r="S63" s="253"/>
      <c r="T63" s="254"/>
      <c r="U63" s="255"/>
      <c r="V63" s="251"/>
      <c r="W63" s="253"/>
      <c r="X63" s="254"/>
      <c r="Y63" s="254"/>
      <c r="Z63" s="251"/>
      <c r="AA63" s="253"/>
      <c r="AB63" s="254"/>
      <c r="AC63" s="254"/>
      <c r="AD63" s="251"/>
    </row>
    <row r="65" spans="2:6" x14ac:dyDescent="0.25">
      <c r="B65" s="256" t="s">
        <v>290</v>
      </c>
    </row>
    <row r="67" spans="2:6" x14ac:dyDescent="0.25">
      <c r="F67" s="257"/>
    </row>
    <row r="68" spans="2:6" x14ac:dyDescent="0.25">
      <c r="F68" s="257"/>
    </row>
    <row r="69" spans="2:6" x14ac:dyDescent="0.25">
      <c r="F69" s="257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0"/>
  <sheetViews>
    <sheetView zoomScale="70" zoomScaleNormal="70" workbookViewId="0">
      <selection activeCell="I71" sqref="I71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4.28515625" customWidth="1"/>
    <col min="7" max="7" width="12.5703125" customWidth="1"/>
  </cols>
  <sheetData>
    <row r="3" spans="2:4" x14ac:dyDescent="0.25">
      <c r="B3" t="s">
        <v>89</v>
      </c>
    </row>
    <row r="4" spans="2:4" x14ac:dyDescent="0.25">
      <c r="B4" t="s">
        <v>125</v>
      </c>
    </row>
    <row r="5" spans="2:4" x14ac:dyDescent="0.25">
      <c r="B5" t="s">
        <v>93</v>
      </c>
    </row>
    <row r="6" spans="2:4" x14ac:dyDescent="0.25">
      <c r="B6" s="143" t="s">
        <v>186</v>
      </c>
    </row>
    <row r="7" spans="2:4" x14ac:dyDescent="0.25">
      <c r="B7" s="152" t="s">
        <v>187</v>
      </c>
    </row>
    <row r="8" spans="2:4" x14ac:dyDescent="0.25">
      <c r="B8" s="1"/>
    </row>
    <row r="9" spans="2:4" x14ac:dyDescent="0.25">
      <c r="B9">
        <v>2022</v>
      </c>
    </row>
    <row r="10" spans="2:4" ht="15.75" thickBot="1" x14ac:dyDescent="0.3">
      <c r="B10" s="4"/>
      <c r="C10" s="7" t="s">
        <v>0</v>
      </c>
      <c r="D10" s="9"/>
    </row>
    <row r="11" spans="2:4" hidden="1" x14ac:dyDescent="0.25">
      <c r="B11" s="4" t="s">
        <v>15</v>
      </c>
      <c r="C11" s="7" t="s">
        <v>9</v>
      </c>
      <c r="D11" s="9">
        <f>1+D14</f>
        <v>1</v>
      </c>
    </row>
    <row r="12" spans="2:4" hidden="1" x14ac:dyDescent="0.25">
      <c r="B12" s="4" t="s">
        <v>13</v>
      </c>
      <c r="C12" s="7" t="s">
        <v>21</v>
      </c>
      <c r="D12" s="9">
        <f>SUM(D14:D21)</f>
        <v>1</v>
      </c>
    </row>
    <row r="13" spans="2:4" hidden="1" x14ac:dyDescent="0.25">
      <c r="B13" s="4"/>
      <c r="C13" s="7"/>
    </row>
    <row r="14" spans="2:4" ht="30" hidden="1" x14ac:dyDescent="0.25">
      <c r="B14" s="15" t="s">
        <v>16</v>
      </c>
      <c r="C14" s="7"/>
      <c r="D14" s="14"/>
    </row>
    <row r="15" spans="2:4" ht="30" hidden="1" x14ac:dyDescent="0.25">
      <c r="B15" s="15" t="s">
        <v>28</v>
      </c>
      <c r="C15" s="7"/>
      <c r="D15" s="14"/>
    </row>
    <row r="16" spans="2:4" ht="30" hidden="1" x14ac:dyDescent="0.25">
      <c r="B16" s="15" t="s">
        <v>22</v>
      </c>
      <c r="C16" s="7"/>
      <c r="D16" s="14"/>
    </row>
    <row r="17" spans="1:6" ht="30" hidden="1" x14ac:dyDescent="0.25">
      <c r="B17" s="15" t="s">
        <v>17</v>
      </c>
      <c r="C17" s="7"/>
      <c r="D17" s="14">
        <v>1</v>
      </c>
    </row>
    <row r="18" spans="1:6" ht="30" hidden="1" x14ac:dyDescent="0.25">
      <c r="B18" s="15" t="s">
        <v>18</v>
      </c>
      <c r="C18" s="7"/>
      <c r="D18" s="14"/>
    </row>
    <row r="19" spans="1:6" ht="30" hidden="1" x14ac:dyDescent="0.25">
      <c r="B19" s="15" t="s">
        <v>19</v>
      </c>
      <c r="C19" s="7"/>
      <c r="D19" s="14"/>
    </row>
    <row r="20" spans="1:6" ht="30" hidden="1" x14ac:dyDescent="0.25">
      <c r="B20" s="15" t="s">
        <v>27</v>
      </c>
      <c r="C20" s="7"/>
      <c r="D20" s="14"/>
    </row>
    <row r="21" spans="1:6" ht="30" hidden="1" x14ac:dyDescent="0.25">
      <c r="B21" s="15" t="s">
        <v>20</v>
      </c>
      <c r="C21" s="7"/>
      <c r="D21" s="14"/>
    </row>
    <row r="22" spans="1:6" hidden="1" x14ac:dyDescent="0.25">
      <c r="C22" s="7"/>
    </row>
    <row r="23" spans="1:6" ht="18" hidden="1" thickBot="1" x14ac:dyDescent="0.35">
      <c r="B23" s="2" t="s">
        <v>40</v>
      </c>
      <c r="C23" s="8"/>
      <c r="D23" s="2"/>
      <c r="E23" s="2"/>
      <c r="F23" s="2"/>
    </row>
    <row r="24" spans="1:6" hidden="1" x14ac:dyDescent="0.25">
      <c r="A24" t="e">
        <f>#REF!</f>
        <v>#REF!</v>
      </c>
      <c r="C24" s="7"/>
      <c r="D24" s="18" t="e">
        <f>#REF!</f>
        <v>#REF!</v>
      </c>
    </row>
    <row r="25" spans="1:6" hidden="1" x14ac:dyDescent="0.25">
      <c r="A25" t="e">
        <f>#REF!</f>
        <v>#REF!</v>
      </c>
      <c r="C25" s="7"/>
      <c r="D25" s="18" t="e">
        <f>#REF!</f>
        <v>#REF!</v>
      </c>
    </row>
    <row r="26" spans="1:6" hidden="1" x14ac:dyDescent="0.25">
      <c r="C26" s="7"/>
      <c r="D26" s="7" t="s">
        <v>12</v>
      </c>
      <c r="E26" s="7" t="s">
        <v>10</v>
      </c>
      <c r="F26" s="7" t="s">
        <v>11</v>
      </c>
    </row>
    <row r="27" spans="1:6" hidden="1" x14ac:dyDescent="0.25">
      <c r="B27" s="4" t="s">
        <v>23</v>
      </c>
      <c r="C27" s="7" t="s">
        <v>1</v>
      </c>
      <c r="D27" s="9" t="e">
        <f>#REF!*D24</f>
        <v>#REF!</v>
      </c>
      <c r="F27" s="10" t="e">
        <f>D27*E27</f>
        <v>#REF!</v>
      </c>
    </row>
    <row r="28" spans="1:6" hidden="1" x14ac:dyDescent="0.25">
      <c r="B28" s="4" t="s">
        <v>2</v>
      </c>
      <c r="C28" s="7" t="s">
        <v>1</v>
      </c>
      <c r="D28" s="9" t="e">
        <f>#REF!*D24</f>
        <v>#REF!</v>
      </c>
      <c r="F28" s="10" t="e">
        <f>D28*E28</f>
        <v>#REF!</v>
      </c>
    </row>
    <row r="29" spans="1:6" hidden="1" x14ac:dyDescent="0.25">
      <c r="B29" s="4" t="s">
        <v>3</v>
      </c>
      <c r="C29" s="7" t="s">
        <v>1</v>
      </c>
      <c r="D29" s="9" t="e">
        <f>#REF!*D24</f>
        <v>#REF!</v>
      </c>
      <c r="F29" s="10" t="e">
        <f>D29*E29</f>
        <v>#REF!</v>
      </c>
    </row>
    <row r="30" spans="1:6" hidden="1" x14ac:dyDescent="0.25">
      <c r="B30" s="4" t="s">
        <v>4</v>
      </c>
      <c r="C30" s="7" t="s">
        <v>6</v>
      </c>
      <c r="D30" s="9" t="e">
        <f>#REF!*D24</f>
        <v>#REF!</v>
      </c>
      <c r="F30" s="10" t="e">
        <f>D30*E30</f>
        <v>#REF!</v>
      </c>
    </row>
    <row r="31" spans="1:6" hidden="1" x14ac:dyDescent="0.25">
      <c r="B31" s="4"/>
      <c r="C31" s="7"/>
      <c r="D31" s="9"/>
      <c r="F31" s="10"/>
    </row>
    <row r="32" spans="1:6" hidden="1" x14ac:dyDescent="0.25">
      <c r="B32" s="4" t="s">
        <v>24</v>
      </c>
      <c r="C32" s="7" t="s">
        <v>29</v>
      </c>
      <c r="D32" s="9" t="e">
        <f>#REF!*D25</f>
        <v>#REF!</v>
      </c>
      <c r="F32" s="10" t="e">
        <f>D32*E32</f>
        <v>#REF!</v>
      </c>
    </row>
    <row r="33" spans="2:30" hidden="1" x14ac:dyDescent="0.25">
      <c r="B33" s="4" t="s">
        <v>26</v>
      </c>
      <c r="C33" s="7" t="s">
        <v>29</v>
      </c>
      <c r="D33" s="9">
        <v>35</v>
      </c>
      <c r="F33" s="10">
        <f>D33*E33</f>
        <v>0</v>
      </c>
    </row>
    <row r="34" spans="2:30" hidden="1" x14ac:dyDescent="0.25">
      <c r="B34" s="4"/>
      <c r="C34" s="7"/>
      <c r="D34" s="9"/>
      <c r="F34" s="10"/>
    </row>
    <row r="35" spans="2:30" hidden="1" x14ac:dyDescent="0.25">
      <c r="B35" s="4" t="s">
        <v>36</v>
      </c>
      <c r="C35" s="7" t="s">
        <v>34</v>
      </c>
      <c r="D35" s="9">
        <v>100</v>
      </c>
      <c r="F35" s="10">
        <f>D35*E35</f>
        <v>0</v>
      </c>
    </row>
    <row r="36" spans="2:30" hidden="1" x14ac:dyDescent="0.25">
      <c r="B36" s="4" t="s">
        <v>33</v>
      </c>
      <c r="C36" s="7" t="s">
        <v>34</v>
      </c>
      <c r="D36" s="9">
        <v>8</v>
      </c>
      <c r="F36" s="10">
        <f>D36*E36</f>
        <v>0</v>
      </c>
    </row>
    <row r="37" spans="2:30" hidden="1" x14ac:dyDescent="0.25">
      <c r="B37" s="4"/>
      <c r="C37" s="7"/>
      <c r="D37" s="9"/>
      <c r="F37" s="10"/>
    </row>
    <row r="38" spans="2:30" hidden="1" x14ac:dyDescent="0.25">
      <c r="B38" s="4" t="s">
        <v>25</v>
      </c>
      <c r="C38" s="7" t="s">
        <v>31</v>
      </c>
      <c r="D38" s="9"/>
      <c r="F38" s="10" t="e">
        <f>SUM(F39:F42)</f>
        <v>#REF!</v>
      </c>
    </row>
    <row r="39" spans="2:30" hidden="1" x14ac:dyDescent="0.25">
      <c r="B39" s="4" t="s">
        <v>32</v>
      </c>
      <c r="C39" s="7" t="s">
        <v>35</v>
      </c>
      <c r="D39" s="9" t="e">
        <f>#REF!*D24</f>
        <v>#REF!</v>
      </c>
      <c r="F39" s="10" t="e">
        <f>D39*E39</f>
        <v>#REF!</v>
      </c>
    </row>
    <row r="40" spans="2:30" hidden="1" x14ac:dyDescent="0.25">
      <c r="B40" s="4" t="s">
        <v>5</v>
      </c>
      <c r="C40" s="7" t="s">
        <v>35</v>
      </c>
      <c r="D40" s="19" t="e">
        <f>#REF!*D24</f>
        <v>#REF!</v>
      </c>
      <c r="F40" s="10" t="e">
        <f>D40*E40</f>
        <v>#REF!</v>
      </c>
    </row>
    <row r="41" spans="2:30" hidden="1" x14ac:dyDescent="0.25">
      <c r="B41" s="4" t="s">
        <v>30</v>
      </c>
      <c r="C41" s="7" t="s">
        <v>29</v>
      </c>
      <c r="D41" s="9">
        <v>40</v>
      </c>
      <c r="F41" s="10">
        <f>D41*E41*E38</f>
        <v>0</v>
      </c>
    </row>
    <row r="42" spans="2:30" hidden="1" x14ac:dyDescent="0.25">
      <c r="B42" s="4" t="s">
        <v>7</v>
      </c>
      <c r="C42" s="7" t="s">
        <v>29</v>
      </c>
      <c r="D42" s="9">
        <v>20</v>
      </c>
      <c r="F42" s="10">
        <f>D42*E42*E38</f>
        <v>0</v>
      </c>
    </row>
    <row r="43" spans="2:30" hidden="1" x14ac:dyDescent="0.25">
      <c r="B43" s="4"/>
      <c r="F43" s="1"/>
    </row>
    <row r="44" spans="2:30" hidden="1" x14ac:dyDescent="0.25">
      <c r="B44" s="13" t="s">
        <v>8</v>
      </c>
      <c r="C44" s="12"/>
      <c r="D44" s="12"/>
      <c r="E44" s="12"/>
      <c r="F44" s="11" t="e">
        <f>SUM(F27:F38)</f>
        <v>#REF!</v>
      </c>
    </row>
    <row r="45" spans="2:30" hidden="1" x14ac:dyDescent="0.25"/>
    <row r="46" spans="2:30" ht="18" thickBot="1" x14ac:dyDescent="0.35">
      <c r="B46" s="2" t="s">
        <v>75</v>
      </c>
      <c r="C46" s="8"/>
      <c r="D46" s="2"/>
      <c r="E46" s="2"/>
      <c r="F46" s="2"/>
      <c r="G46" s="294" t="s">
        <v>68</v>
      </c>
      <c r="H46" s="295"/>
      <c r="I46" s="295"/>
      <c r="J46" s="296"/>
      <c r="K46" s="291">
        <v>2021</v>
      </c>
      <c r="L46" s="292"/>
      <c r="M46" s="292"/>
      <c r="N46" s="293"/>
      <c r="O46" s="291">
        <v>2022</v>
      </c>
      <c r="P46" s="292"/>
      <c r="Q46" s="292"/>
      <c r="R46" s="293"/>
      <c r="S46" s="291">
        <v>2023</v>
      </c>
      <c r="T46" s="292"/>
      <c r="U46" s="292"/>
      <c r="V46" s="293"/>
      <c r="W46" s="291">
        <v>2024</v>
      </c>
      <c r="X46" s="292"/>
      <c r="Y46" s="292"/>
      <c r="Z46" s="293"/>
      <c r="AA46" s="291">
        <v>2025</v>
      </c>
      <c r="AB46" s="292"/>
      <c r="AC46" s="292"/>
      <c r="AD46" s="293"/>
    </row>
    <row r="47" spans="2:30" ht="16.5" thickTop="1" thickBot="1" x14ac:dyDescent="0.3">
      <c r="C47" s="7"/>
      <c r="G47" s="49" t="s">
        <v>39</v>
      </c>
      <c r="H47" s="47" t="s">
        <v>102</v>
      </c>
      <c r="I47" s="47" t="s">
        <v>66</v>
      </c>
      <c r="J47" s="54" t="s">
        <v>65</v>
      </c>
      <c r="K47" s="80" t="s">
        <v>39</v>
      </c>
      <c r="L47" s="33" t="s">
        <v>102</v>
      </c>
      <c r="M47" s="33" t="s">
        <v>66</v>
      </c>
      <c r="N47" s="35" t="s">
        <v>65</v>
      </c>
      <c r="O47" s="90" t="s">
        <v>39</v>
      </c>
      <c r="P47" s="33" t="s">
        <v>102</v>
      </c>
      <c r="Q47" s="43" t="s">
        <v>66</v>
      </c>
      <c r="R47" s="37" t="s">
        <v>65</v>
      </c>
      <c r="S47" s="39" t="s">
        <v>39</v>
      </c>
      <c r="T47" s="24" t="s">
        <v>102</v>
      </c>
      <c r="U47" s="24" t="s">
        <v>66</v>
      </c>
      <c r="V47" s="40" t="s">
        <v>65</v>
      </c>
      <c r="W47" s="42" t="s">
        <v>39</v>
      </c>
      <c r="X47" s="24" t="s">
        <v>102</v>
      </c>
      <c r="Y47" s="24" t="s">
        <v>66</v>
      </c>
      <c r="Z47" s="40" t="s">
        <v>65</v>
      </c>
      <c r="AA47" s="42" t="s">
        <v>39</v>
      </c>
      <c r="AB47" s="24" t="s">
        <v>102</v>
      </c>
      <c r="AC47" s="38" t="s">
        <v>66</v>
      </c>
      <c r="AD47" s="65" t="s">
        <v>65</v>
      </c>
    </row>
    <row r="48" spans="2:30" x14ac:dyDescent="0.25">
      <c r="C48" s="7"/>
      <c r="D48" s="7" t="s">
        <v>12</v>
      </c>
      <c r="E48" s="7" t="s">
        <v>10</v>
      </c>
      <c r="F48" s="7" t="s">
        <v>11</v>
      </c>
      <c r="G48" s="84"/>
      <c r="H48" s="57"/>
      <c r="I48" s="57"/>
      <c r="J48" s="63"/>
      <c r="K48" s="81"/>
      <c r="L48" s="60"/>
      <c r="M48" s="60"/>
      <c r="N48" s="62"/>
      <c r="O48" s="88"/>
      <c r="P48" s="60"/>
      <c r="Q48" s="60"/>
      <c r="R48" s="62"/>
      <c r="S48" s="64"/>
      <c r="T48" s="60"/>
      <c r="U48" s="57"/>
      <c r="V48" s="62"/>
      <c r="W48" s="64"/>
      <c r="X48" s="60"/>
      <c r="Y48" s="60"/>
      <c r="Z48" s="62"/>
      <c r="AA48" s="64"/>
      <c r="AB48" s="60"/>
      <c r="AC48" s="60"/>
      <c r="AD48" s="62"/>
    </row>
    <row r="49" spans="2:30" x14ac:dyDescent="0.25">
      <c r="B49" s="4" t="s">
        <v>270</v>
      </c>
      <c r="C49" s="7" t="s">
        <v>1</v>
      </c>
      <c r="D49" s="9">
        <v>2500</v>
      </c>
      <c r="E49">
        <v>5</v>
      </c>
      <c r="F49" s="53">
        <f>D49*E49</f>
        <v>12500</v>
      </c>
      <c r="G49" s="85">
        <f>SUM(H49:J49)</f>
        <v>12500</v>
      </c>
      <c r="H49" s="73">
        <f>L49+P49+T49+X49+AB49</f>
        <v>0</v>
      </c>
      <c r="I49" s="73">
        <f>M49+Q49+U49+Y49+AC49</f>
        <v>0</v>
      </c>
      <c r="J49" s="69">
        <f>N49+R49+V49+Z49+AD49</f>
        <v>12500</v>
      </c>
      <c r="K49" s="82">
        <f>SUM(L49:N49)</f>
        <v>0</v>
      </c>
      <c r="L49" s="76"/>
      <c r="M49" s="76"/>
      <c r="N49" s="69"/>
      <c r="O49" s="82">
        <f t="shared" ref="O49:O62" si="0">SUM(P49:R49)</f>
        <v>12500</v>
      </c>
      <c r="P49" s="76"/>
      <c r="Q49" s="76"/>
      <c r="R49" s="69">
        <f t="shared" ref="R49:R57" si="1">F49</f>
        <v>12500</v>
      </c>
      <c r="S49" s="79">
        <f>SUM(T49:V49)</f>
        <v>0</v>
      </c>
      <c r="T49" s="76"/>
      <c r="U49" s="73"/>
      <c r="V49" s="69"/>
      <c r="W49" s="79"/>
      <c r="X49" s="76"/>
      <c r="Y49" s="76"/>
      <c r="Z49" s="69"/>
      <c r="AA49" s="79"/>
      <c r="AB49" s="76"/>
      <c r="AC49" s="76"/>
      <c r="AD49" s="69"/>
    </row>
    <row r="50" spans="2:30" x14ac:dyDescent="0.25">
      <c r="B50" s="4" t="s">
        <v>4</v>
      </c>
      <c r="C50" s="7" t="s">
        <v>6</v>
      </c>
      <c r="D50" s="9"/>
      <c r="E50">
        <v>0</v>
      </c>
      <c r="F50" s="53">
        <f>D50*E50</f>
        <v>0</v>
      </c>
      <c r="G50" s="85">
        <f t="shared" ref="G50:G62" si="2">SUM(H50:J50)</f>
        <v>0</v>
      </c>
      <c r="H50" s="73">
        <f t="shared" ref="H50:J62" si="3">L50+P50+T50+X50+AB50</f>
        <v>0</v>
      </c>
      <c r="I50" s="73">
        <f t="shared" si="3"/>
        <v>0</v>
      </c>
      <c r="J50" s="69">
        <f t="shared" si="3"/>
        <v>0</v>
      </c>
      <c r="K50" s="82">
        <f t="shared" ref="K50:K62" si="4">SUM(L50:N50)</f>
        <v>0</v>
      </c>
      <c r="L50" s="76"/>
      <c r="M50" s="76"/>
      <c r="N50" s="69">
        <f t="shared" ref="N50:N57" si="5">F50</f>
        <v>0</v>
      </c>
      <c r="O50" s="82">
        <f t="shared" si="0"/>
        <v>0</v>
      </c>
      <c r="P50" s="76"/>
      <c r="Q50" s="76"/>
      <c r="R50" s="69">
        <f t="shared" si="1"/>
        <v>0</v>
      </c>
      <c r="S50" s="79">
        <f t="shared" ref="S50:S62" si="6">SUM(T50:V50)</f>
        <v>0</v>
      </c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x14ac:dyDescent="0.25">
      <c r="B51" s="4"/>
      <c r="C51" s="7"/>
      <c r="D51" s="9"/>
      <c r="F51" s="53"/>
      <c r="G51" s="85">
        <f t="shared" si="2"/>
        <v>0</v>
      </c>
      <c r="H51" s="73">
        <f t="shared" si="3"/>
        <v>0</v>
      </c>
      <c r="I51" s="73">
        <f t="shared" si="3"/>
        <v>0</v>
      </c>
      <c r="J51" s="69">
        <f t="shared" si="3"/>
        <v>0</v>
      </c>
      <c r="K51" s="82">
        <f t="shared" si="4"/>
        <v>0</v>
      </c>
      <c r="L51" s="76"/>
      <c r="M51" s="76"/>
      <c r="N51" s="69">
        <f t="shared" si="5"/>
        <v>0</v>
      </c>
      <c r="O51" s="82">
        <f t="shared" si="0"/>
        <v>0</v>
      </c>
      <c r="P51" s="76"/>
      <c r="Q51" s="76"/>
      <c r="R51" s="69">
        <f t="shared" si="1"/>
        <v>0</v>
      </c>
      <c r="S51" s="79">
        <f t="shared" si="6"/>
        <v>0</v>
      </c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117</v>
      </c>
      <c r="C52" s="7" t="s">
        <v>29</v>
      </c>
      <c r="D52" s="9">
        <v>2500</v>
      </c>
      <c r="E52">
        <f>5*20</f>
        <v>100</v>
      </c>
      <c r="F52" s="53">
        <f>D52*E52</f>
        <v>250000</v>
      </c>
      <c r="G52" s="85">
        <f t="shared" si="2"/>
        <v>250000</v>
      </c>
      <c r="H52" s="73">
        <f t="shared" si="3"/>
        <v>0</v>
      </c>
      <c r="I52" s="73">
        <f t="shared" si="3"/>
        <v>0</v>
      </c>
      <c r="J52" s="69">
        <f t="shared" si="3"/>
        <v>250000</v>
      </c>
      <c r="K52" s="82">
        <f t="shared" si="4"/>
        <v>0</v>
      </c>
      <c r="L52" s="76"/>
      <c r="M52" s="76"/>
      <c r="N52" s="69"/>
      <c r="O52" s="82">
        <f t="shared" si="0"/>
        <v>0</v>
      </c>
      <c r="P52" s="76"/>
      <c r="Q52" s="76"/>
      <c r="R52" s="69"/>
      <c r="S52" s="79">
        <f t="shared" si="6"/>
        <v>250000</v>
      </c>
      <c r="T52" s="76"/>
      <c r="U52" s="73"/>
      <c r="V52" s="69">
        <f>D52*E52</f>
        <v>250000</v>
      </c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 t="s">
        <v>26</v>
      </c>
      <c r="C53" s="7" t="s">
        <v>29</v>
      </c>
      <c r="D53" s="9">
        <v>1000</v>
      </c>
      <c r="E53">
        <f>5</f>
        <v>5</v>
      </c>
      <c r="F53" s="53">
        <f>D53*E53</f>
        <v>5000</v>
      </c>
      <c r="G53" s="85">
        <f t="shared" si="2"/>
        <v>5000</v>
      </c>
      <c r="H53" s="73"/>
      <c r="I53" s="73">
        <f t="shared" si="3"/>
        <v>0</v>
      </c>
      <c r="J53" s="69">
        <f>F53</f>
        <v>5000</v>
      </c>
      <c r="K53" s="82">
        <f t="shared" si="4"/>
        <v>0</v>
      </c>
      <c r="L53" s="76"/>
      <c r="M53" s="76"/>
      <c r="N53" s="69"/>
      <c r="O53" s="82">
        <f t="shared" si="0"/>
        <v>0</v>
      </c>
      <c r="P53" s="76"/>
      <c r="Q53" s="76"/>
      <c r="R53" s="69"/>
      <c r="S53" s="79">
        <f t="shared" si="6"/>
        <v>5000</v>
      </c>
      <c r="T53" s="76">
        <f>D53*E53</f>
        <v>5000</v>
      </c>
      <c r="U53" s="73"/>
      <c r="V53" s="69"/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/>
      <c r="C54" s="7"/>
      <c r="D54" s="9"/>
      <c r="F54" s="53"/>
      <c r="G54" s="85">
        <f t="shared" si="2"/>
        <v>0</v>
      </c>
      <c r="H54" s="73">
        <f t="shared" si="3"/>
        <v>0</v>
      </c>
      <c r="I54" s="73">
        <f t="shared" si="3"/>
        <v>0</v>
      </c>
      <c r="J54" s="69">
        <f t="shared" si="3"/>
        <v>0</v>
      </c>
      <c r="K54" s="82">
        <f t="shared" si="4"/>
        <v>0</v>
      </c>
      <c r="L54" s="76"/>
      <c r="M54" s="76"/>
      <c r="N54" s="69">
        <f t="shared" si="5"/>
        <v>0</v>
      </c>
      <c r="O54" s="82">
        <f t="shared" si="0"/>
        <v>0</v>
      </c>
      <c r="P54" s="76"/>
      <c r="Q54" s="76"/>
      <c r="R54" s="69">
        <f t="shared" si="1"/>
        <v>0</v>
      </c>
      <c r="S54" s="79">
        <f t="shared" si="6"/>
        <v>0</v>
      </c>
      <c r="T54" s="76"/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118</v>
      </c>
      <c r="C55" s="7" t="s">
        <v>34</v>
      </c>
      <c r="D55" s="9">
        <v>2500</v>
      </c>
      <c r="E55">
        <v>20</v>
      </c>
      <c r="F55" s="53">
        <f>D55*E55</f>
        <v>50000</v>
      </c>
      <c r="G55" s="85">
        <f t="shared" si="2"/>
        <v>50000</v>
      </c>
      <c r="H55" s="73"/>
      <c r="I55" s="73">
        <f t="shared" si="3"/>
        <v>0</v>
      </c>
      <c r="J55" s="69">
        <f>F55</f>
        <v>50000</v>
      </c>
      <c r="K55" s="82"/>
      <c r="L55" s="76"/>
      <c r="M55" s="76"/>
      <c r="N55" s="69"/>
      <c r="O55" s="82">
        <f t="shared" si="0"/>
        <v>0</v>
      </c>
      <c r="P55" s="76"/>
      <c r="Q55" s="76"/>
      <c r="R55" s="69"/>
      <c r="S55" s="79">
        <f t="shared" si="6"/>
        <v>0</v>
      </c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 t="s">
        <v>119</v>
      </c>
      <c r="C56" s="7" t="s">
        <v>34</v>
      </c>
      <c r="D56" s="9">
        <v>8</v>
      </c>
      <c r="E56">
        <v>0</v>
      </c>
      <c r="F56" s="53">
        <f>D56*E56</f>
        <v>0</v>
      </c>
      <c r="G56" s="85">
        <f t="shared" si="2"/>
        <v>0</v>
      </c>
      <c r="H56" s="73">
        <f t="shared" si="3"/>
        <v>0</v>
      </c>
      <c r="I56" s="73">
        <f t="shared" si="3"/>
        <v>0</v>
      </c>
      <c r="J56" s="69">
        <f t="shared" si="3"/>
        <v>0</v>
      </c>
      <c r="K56" s="82">
        <f t="shared" si="4"/>
        <v>0</v>
      </c>
      <c r="L56" s="76">
        <f>F56</f>
        <v>0</v>
      </c>
      <c r="M56" s="76"/>
      <c r="N56" s="69">
        <f t="shared" si="5"/>
        <v>0</v>
      </c>
      <c r="O56" s="82">
        <f t="shared" si="0"/>
        <v>0</v>
      </c>
      <c r="P56" s="76"/>
      <c r="Q56" s="76"/>
      <c r="R56" s="69">
        <f t="shared" si="1"/>
        <v>0</v>
      </c>
      <c r="S56" s="79">
        <f t="shared" si="6"/>
        <v>0</v>
      </c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/>
      <c r="C57" s="7"/>
      <c r="D57" s="9"/>
      <c r="F57" s="53"/>
      <c r="G57" s="85">
        <f t="shared" si="2"/>
        <v>0</v>
      </c>
      <c r="H57" s="73">
        <f t="shared" si="3"/>
        <v>0</v>
      </c>
      <c r="I57" s="73">
        <f t="shared" si="3"/>
        <v>0</v>
      </c>
      <c r="J57" s="69">
        <f t="shared" si="3"/>
        <v>0</v>
      </c>
      <c r="K57" s="82">
        <f t="shared" si="4"/>
        <v>0</v>
      </c>
      <c r="L57" s="76"/>
      <c r="M57" s="76"/>
      <c r="N57" s="69">
        <f t="shared" si="5"/>
        <v>0</v>
      </c>
      <c r="O57" s="82">
        <f t="shared" si="0"/>
        <v>0</v>
      </c>
      <c r="P57" s="76"/>
      <c r="Q57" s="76"/>
      <c r="R57" s="69">
        <f t="shared" si="1"/>
        <v>0</v>
      </c>
      <c r="S57" s="79">
        <f t="shared" si="6"/>
        <v>0</v>
      </c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87</v>
      </c>
      <c r="C58" s="7" t="s">
        <v>31</v>
      </c>
      <c r="D58" s="9">
        <v>2500</v>
      </c>
      <c r="E58" s="52">
        <v>25</v>
      </c>
      <c r="F58" s="53">
        <f>D58*E58</f>
        <v>62500</v>
      </c>
      <c r="G58" s="85">
        <f t="shared" si="2"/>
        <v>62500</v>
      </c>
      <c r="H58" s="73">
        <f t="shared" si="3"/>
        <v>0</v>
      </c>
      <c r="I58" s="73">
        <f t="shared" si="3"/>
        <v>0</v>
      </c>
      <c r="J58" s="69">
        <f t="shared" si="3"/>
        <v>62500</v>
      </c>
      <c r="K58" s="82">
        <f t="shared" si="4"/>
        <v>0</v>
      </c>
      <c r="L58" s="76"/>
      <c r="M58" s="76"/>
      <c r="N58" s="69"/>
      <c r="O58" s="82">
        <f t="shared" si="0"/>
        <v>0</v>
      </c>
      <c r="P58" s="76"/>
      <c r="Q58" s="76"/>
      <c r="R58" s="69"/>
      <c r="S58" s="79">
        <f t="shared" si="6"/>
        <v>62500</v>
      </c>
      <c r="T58" s="76"/>
      <c r="U58" s="73"/>
      <c r="V58" s="69">
        <f>D58*25</f>
        <v>62500</v>
      </c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32</v>
      </c>
      <c r="C59" s="7" t="s">
        <v>35</v>
      </c>
      <c r="D59" s="19"/>
      <c r="E59">
        <v>5</v>
      </c>
      <c r="F59" s="53">
        <f t="shared" ref="F59:F62" si="7">D59*E59</f>
        <v>0</v>
      </c>
      <c r="G59" s="85">
        <f t="shared" si="2"/>
        <v>0</v>
      </c>
      <c r="H59" s="73">
        <f t="shared" si="3"/>
        <v>0</v>
      </c>
      <c r="I59" s="73">
        <f t="shared" si="3"/>
        <v>0</v>
      </c>
      <c r="J59" s="69">
        <f t="shared" si="3"/>
        <v>0</v>
      </c>
      <c r="K59" s="82">
        <f t="shared" si="4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ref="R59:R62" si="8">F59</f>
        <v>0</v>
      </c>
      <c r="S59" s="79">
        <f t="shared" si="6"/>
        <v>0</v>
      </c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5</v>
      </c>
      <c r="C60" s="7" t="s">
        <v>35</v>
      </c>
      <c r="D60" s="19"/>
      <c r="E60">
        <v>5</v>
      </c>
      <c r="F60" s="53">
        <f t="shared" si="7"/>
        <v>0</v>
      </c>
      <c r="G60" s="85">
        <f t="shared" si="2"/>
        <v>0</v>
      </c>
      <c r="H60" s="73">
        <f t="shared" si="3"/>
        <v>0</v>
      </c>
      <c r="I60" s="73">
        <f t="shared" si="3"/>
        <v>0</v>
      </c>
      <c r="J60" s="69">
        <f t="shared" si="3"/>
        <v>0</v>
      </c>
      <c r="K60" s="82">
        <f t="shared" si="4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8"/>
        <v>0</v>
      </c>
      <c r="S60" s="79">
        <f t="shared" si="6"/>
        <v>0</v>
      </c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30</v>
      </c>
      <c r="C61" s="7" t="s">
        <v>29</v>
      </c>
      <c r="D61" s="9"/>
      <c r="E61">
        <v>5</v>
      </c>
      <c r="F61" s="53">
        <f t="shared" si="7"/>
        <v>0</v>
      </c>
      <c r="G61" s="85">
        <f t="shared" si="2"/>
        <v>0</v>
      </c>
      <c r="H61" s="73">
        <f t="shared" si="3"/>
        <v>0</v>
      </c>
      <c r="I61" s="73">
        <f t="shared" si="3"/>
        <v>0</v>
      </c>
      <c r="J61" s="69">
        <f t="shared" si="3"/>
        <v>0</v>
      </c>
      <c r="K61" s="82">
        <f t="shared" si="4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8"/>
        <v>0</v>
      </c>
      <c r="S61" s="79">
        <f t="shared" si="6"/>
        <v>0</v>
      </c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x14ac:dyDescent="0.25">
      <c r="B62" s="4" t="s">
        <v>7</v>
      </c>
      <c r="C62" s="7" t="s">
        <v>29</v>
      </c>
      <c r="D62" s="9"/>
      <c r="E62" s="52"/>
      <c r="F62" s="53">
        <f t="shared" si="7"/>
        <v>0</v>
      </c>
      <c r="G62" s="85">
        <f t="shared" si="2"/>
        <v>0</v>
      </c>
      <c r="H62" s="73">
        <f t="shared" si="3"/>
        <v>0</v>
      </c>
      <c r="I62" s="73">
        <f t="shared" si="3"/>
        <v>0</v>
      </c>
      <c r="J62" s="69">
        <f t="shared" si="3"/>
        <v>0</v>
      </c>
      <c r="K62" s="82">
        <f t="shared" si="4"/>
        <v>0</v>
      </c>
      <c r="L62" s="76"/>
      <c r="M62" s="76"/>
      <c r="N62" s="69"/>
      <c r="O62" s="82">
        <f t="shared" si="0"/>
        <v>0</v>
      </c>
      <c r="P62" s="76"/>
      <c r="Q62" s="76"/>
      <c r="R62" s="69">
        <f t="shared" si="8"/>
        <v>0</v>
      </c>
      <c r="S62" s="79">
        <f t="shared" si="6"/>
        <v>0</v>
      </c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4"/>
      <c r="F63" s="93"/>
      <c r="G63" s="85"/>
      <c r="H63" s="73"/>
      <c r="I63" s="73"/>
      <c r="J63" s="69"/>
      <c r="K63" s="82"/>
      <c r="L63" s="76"/>
      <c r="M63" s="76"/>
      <c r="N63" s="69"/>
      <c r="O63" s="82"/>
      <c r="P63" s="76"/>
      <c r="Q63" s="76"/>
      <c r="R63" s="69"/>
      <c r="S63" s="79"/>
      <c r="T63" s="76"/>
      <c r="U63" s="73"/>
      <c r="V63" s="69"/>
      <c r="W63" s="79"/>
      <c r="X63" s="76"/>
      <c r="Y63" s="76"/>
      <c r="Z63" s="69"/>
      <c r="AA63" s="79"/>
      <c r="AB63" s="76"/>
      <c r="AC63" s="76"/>
      <c r="AD63" s="69"/>
    </row>
    <row r="64" spans="2:30" ht="15.75" thickBot="1" x14ac:dyDescent="0.3">
      <c r="B64" s="13" t="s">
        <v>8</v>
      </c>
      <c r="C64" s="12"/>
      <c r="D64" s="12"/>
      <c r="E64" s="12"/>
      <c r="F64" s="94">
        <f>SUM(F49:F62)</f>
        <v>380000</v>
      </c>
      <c r="G64" s="86">
        <f t="shared" ref="G64:I64" si="9">SUM(G49:G62)</f>
        <v>380000</v>
      </c>
      <c r="H64" s="75">
        <f t="shared" si="9"/>
        <v>0</v>
      </c>
      <c r="I64" s="75">
        <f t="shared" si="9"/>
        <v>0</v>
      </c>
      <c r="J64" s="75">
        <f>SUM(J49:J62)</f>
        <v>380000</v>
      </c>
      <c r="K64" s="91">
        <f t="shared" ref="K64:M64" si="10">SUM(K49:K62)</f>
        <v>0</v>
      </c>
      <c r="L64" s="75">
        <f t="shared" si="10"/>
        <v>0</v>
      </c>
      <c r="M64" s="75">
        <f t="shared" si="10"/>
        <v>0</v>
      </c>
      <c r="N64" s="75">
        <f>SUM(N49:N62)</f>
        <v>0</v>
      </c>
      <c r="O64" s="91">
        <f t="shared" ref="O64:Q64" si="11">SUM(O49:O62)</f>
        <v>12500</v>
      </c>
      <c r="P64" s="75">
        <f t="shared" si="11"/>
        <v>0</v>
      </c>
      <c r="Q64" s="75">
        <f t="shared" si="11"/>
        <v>0</v>
      </c>
      <c r="R64" s="75">
        <f>SUM(R49:R62)</f>
        <v>12500</v>
      </c>
      <c r="S64" s="75">
        <f t="shared" ref="S64:U64" si="12">SUM(S49:S62)</f>
        <v>317500</v>
      </c>
      <c r="T64" s="75">
        <f t="shared" si="12"/>
        <v>5000</v>
      </c>
      <c r="U64" s="75">
        <f t="shared" si="12"/>
        <v>0</v>
      </c>
      <c r="V64" s="75">
        <f>SUM(V49:V62)</f>
        <v>312500</v>
      </c>
      <c r="W64" s="77"/>
      <c r="X64" s="78"/>
      <c r="Y64" s="78"/>
      <c r="Z64" s="75"/>
      <c r="AA64" s="77"/>
      <c r="AB64" s="78"/>
      <c r="AC64" s="78"/>
      <c r="AD64" s="75"/>
    </row>
    <row r="68" spans="6:6" x14ac:dyDescent="0.25">
      <c r="F68" s="16"/>
    </row>
    <row r="69" spans="6:6" x14ac:dyDescent="0.25">
      <c r="F69" s="16"/>
    </row>
    <row r="70" spans="6:6" x14ac:dyDescent="0.25">
      <c r="F70" s="16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J83" sqref="J83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5.7109375" customWidth="1"/>
    <col min="7" max="7" width="13.85546875" customWidth="1"/>
    <col min="8" max="8" width="11.28515625" customWidth="1"/>
    <col min="10" max="10" width="12.5703125" customWidth="1"/>
    <col min="11" max="11" width="13.28515625" customWidth="1"/>
    <col min="12" max="12" width="10.5703125" customWidth="1"/>
    <col min="15" max="15" width="13.7109375" customWidth="1"/>
    <col min="16" max="16" width="11.140625" customWidth="1"/>
    <col min="18" max="18" width="11.28515625" customWidth="1"/>
    <col min="19" max="19" width="11" customWidth="1"/>
    <col min="20" max="20" width="11.140625" customWidth="1"/>
    <col min="23" max="23" width="10.7109375" customWidth="1"/>
    <col min="24" max="24" width="11.85546875" customWidth="1"/>
    <col min="27" max="27" width="10.42578125" customWidth="1"/>
    <col min="28" max="28" width="11.42578125" customWidth="1"/>
  </cols>
  <sheetData>
    <row r="3" spans="2:10" x14ac:dyDescent="0.25">
      <c r="B3" t="s">
        <v>89</v>
      </c>
    </row>
    <row r="4" spans="2:10" x14ac:dyDescent="0.25">
      <c r="B4" t="s">
        <v>125</v>
      </c>
    </row>
    <row r="5" spans="2:10" x14ac:dyDescent="0.25">
      <c r="B5" t="s">
        <v>93</v>
      </c>
    </row>
    <row r="6" spans="2:10" x14ac:dyDescent="0.25">
      <c r="B6" s="159" t="s">
        <v>165</v>
      </c>
      <c r="J6" t="s">
        <v>229</v>
      </c>
    </row>
    <row r="7" spans="2:10" x14ac:dyDescent="0.25">
      <c r="B7" s="1"/>
    </row>
    <row r="8" spans="2:10" x14ac:dyDescent="0.25">
      <c r="B8">
        <v>2022</v>
      </c>
    </row>
    <row r="9" spans="2:10" ht="15.75" thickBot="1" x14ac:dyDescent="0.3">
      <c r="B9" s="4"/>
      <c r="C9" s="7" t="s">
        <v>0</v>
      </c>
      <c r="D9" s="9"/>
    </row>
    <row r="10" spans="2:10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10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10" ht="15.75" hidden="1" thickBot="1" x14ac:dyDescent="0.3">
      <c r="B12" s="4"/>
      <c r="C12" s="7"/>
    </row>
    <row r="13" spans="2:10" ht="30.75" hidden="1" thickBot="1" x14ac:dyDescent="0.3">
      <c r="B13" s="15" t="s">
        <v>16</v>
      </c>
      <c r="C13" s="7"/>
      <c r="D13" s="14"/>
    </row>
    <row r="14" spans="2:10" ht="30.75" hidden="1" thickBot="1" x14ac:dyDescent="0.3">
      <c r="B14" s="15" t="s">
        <v>28</v>
      </c>
      <c r="C14" s="7"/>
      <c r="D14" s="14"/>
    </row>
    <row r="15" spans="2:10" ht="30.75" hidden="1" thickBot="1" x14ac:dyDescent="0.3">
      <c r="B15" s="15" t="s">
        <v>22</v>
      </c>
      <c r="C15" s="7"/>
      <c r="D15" s="14"/>
    </row>
    <row r="16" spans="2:10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27</v>
      </c>
      <c r="F48" s="10">
        <f>D48*E48</f>
        <v>67500</v>
      </c>
      <c r="G48" s="85">
        <f>SUM(H48:J48)</f>
        <v>67500</v>
      </c>
      <c r="H48" s="73">
        <f>L48+P48+T48+X48+AB48</f>
        <v>0</v>
      </c>
      <c r="I48" s="73">
        <f>M48+Q48+U48+Y48+AC48</f>
        <v>0</v>
      </c>
      <c r="J48" s="69">
        <f>N48+R48+V48+Z48+AD48</f>
        <v>67500</v>
      </c>
      <c r="K48" s="82">
        <f>SUM(L48:N48)</f>
        <v>0</v>
      </c>
      <c r="L48" s="76"/>
      <c r="M48" s="76"/>
      <c r="N48" s="69"/>
      <c r="O48" s="82">
        <f t="shared" ref="O48:O61" si="0">SUM(P48:R48)</f>
        <v>67500</v>
      </c>
      <c r="P48" s="76"/>
      <c r="Q48" s="76"/>
      <c r="R48" s="69">
        <f>D48*27</f>
        <v>67500</v>
      </c>
      <c r="S48" s="79"/>
      <c r="T48" s="76"/>
      <c r="U48" s="73"/>
      <c r="V48" s="69"/>
      <c r="W48" s="79"/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1">SUM(H49:J49)</f>
        <v>0</v>
      </c>
      <c r="H49" s="73">
        <f t="shared" ref="H49:H61" si="2">L49+P49+T49+X49+AB49</f>
        <v>0</v>
      </c>
      <c r="I49" s="73">
        <f t="shared" ref="I49:I61" si="3">M49+Q49+U49+Y49+AC49</f>
        <v>0</v>
      </c>
      <c r="J49" s="69">
        <f t="shared" ref="J49:J61" si="4">N49+R49+V49+Z49+AD49</f>
        <v>0</v>
      </c>
      <c r="K49" s="82">
        <f t="shared" ref="K49:K61" si="5">SUM(L49:N49)</f>
        <v>0</v>
      </c>
      <c r="L49" s="76"/>
      <c r="M49" s="76"/>
      <c r="N49" s="69">
        <f t="shared" ref="N49:N56" si="6">F49</f>
        <v>0</v>
      </c>
      <c r="O49" s="82">
        <f t="shared" si="0"/>
        <v>0</v>
      </c>
      <c r="P49" s="76"/>
      <c r="Q49" s="76"/>
      <c r="R49" s="69">
        <f t="shared" ref="R49:R56" si="7">F49</f>
        <v>0</v>
      </c>
      <c r="S49" s="79"/>
      <c r="T49" s="76"/>
      <c r="U49" s="73"/>
      <c r="V49" s="69"/>
      <c r="W49" s="79"/>
      <c r="X49" s="76"/>
      <c r="Y49" s="76"/>
      <c r="Z49" s="69"/>
      <c r="AA49" s="79"/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1"/>
        <v>0</v>
      </c>
      <c r="H50" s="73">
        <f t="shared" si="2"/>
        <v>0</v>
      </c>
      <c r="I50" s="73">
        <f t="shared" si="3"/>
        <v>0</v>
      </c>
      <c r="J50" s="69">
        <f t="shared" si="4"/>
        <v>0</v>
      </c>
      <c r="K50" s="82">
        <f t="shared" si="5"/>
        <v>0</v>
      </c>
      <c r="L50" s="76"/>
      <c r="M50" s="76"/>
      <c r="N50" s="69">
        <f t="shared" si="6"/>
        <v>0</v>
      </c>
      <c r="O50" s="82">
        <f t="shared" si="0"/>
        <v>0</v>
      </c>
      <c r="P50" s="76"/>
      <c r="Q50" s="76"/>
      <c r="R50" s="69">
        <f t="shared" si="7"/>
        <v>0</v>
      </c>
      <c r="S50" s="79"/>
      <c r="T50" s="76"/>
      <c r="U50" s="73"/>
      <c r="V50" s="69"/>
      <c r="W50" s="79"/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F51" s="10">
        <f>D51*E51</f>
        <v>0</v>
      </c>
      <c r="G51" s="85">
        <f t="shared" si="1"/>
        <v>0</v>
      </c>
      <c r="H51" s="73">
        <f t="shared" si="2"/>
        <v>0</v>
      </c>
      <c r="I51" s="73">
        <f t="shared" si="3"/>
        <v>0</v>
      </c>
      <c r="J51" s="69">
        <f t="shared" si="4"/>
        <v>0</v>
      </c>
      <c r="K51" s="82">
        <f t="shared" si="5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/>
      <c r="T51" s="76"/>
      <c r="U51" s="73"/>
      <c r="V51" s="69"/>
      <c r="W51" s="79"/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F52" s="10">
        <f>D52*E52</f>
        <v>0</v>
      </c>
      <c r="G52" s="85">
        <f t="shared" si="1"/>
        <v>0</v>
      </c>
      <c r="H52" s="73">
        <f t="shared" si="2"/>
        <v>0</v>
      </c>
      <c r="I52" s="73">
        <f t="shared" si="3"/>
        <v>0</v>
      </c>
      <c r="J52" s="69">
        <f t="shared" si="4"/>
        <v>0</v>
      </c>
      <c r="K52" s="82">
        <f t="shared" si="5"/>
        <v>0</v>
      </c>
      <c r="L52" s="76"/>
      <c r="M52" s="76"/>
      <c r="N52" s="69"/>
      <c r="O52" s="82">
        <f t="shared" si="0"/>
        <v>0</v>
      </c>
      <c r="P52" s="76"/>
      <c r="Q52" s="76"/>
      <c r="R52" s="69"/>
      <c r="S52" s="79"/>
      <c r="T52" s="76"/>
      <c r="U52" s="73"/>
      <c r="V52" s="69"/>
      <c r="W52" s="79"/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1"/>
        <v>0</v>
      </c>
      <c r="H53" s="73">
        <f t="shared" si="2"/>
        <v>0</v>
      </c>
      <c r="I53" s="73">
        <f t="shared" si="3"/>
        <v>0</v>
      </c>
      <c r="J53" s="69">
        <f t="shared" si="4"/>
        <v>0</v>
      </c>
      <c r="K53" s="82">
        <f t="shared" si="5"/>
        <v>0</v>
      </c>
      <c r="L53" s="76"/>
      <c r="M53" s="76"/>
      <c r="N53" s="69">
        <f t="shared" si="6"/>
        <v>0</v>
      </c>
      <c r="O53" s="82">
        <f t="shared" si="0"/>
        <v>0</v>
      </c>
      <c r="P53" s="76"/>
      <c r="Q53" s="76"/>
      <c r="R53" s="69">
        <f t="shared" si="7"/>
        <v>0</v>
      </c>
      <c r="S53" s="79"/>
      <c r="T53" s="76"/>
      <c r="U53" s="73"/>
      <c r="V53" s="69"/>
      <c r="W53" s="79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85">
        <f t="shared" si="1"/>
        <v>0</v>
      </c>
      <c r="H54" s="73">
        <f t="shared" si="2"/>
        <v>0</v>
      </c>
      <c r="I54" s="73">
        <f t="shared" si="3"/>
        <v>0</v>
      </c>
      <c r="J54" s="69">
        <f t="shared" si="4"/>
        <v>0</v>
      </c>
      <c r="K54" s="82"/>
      <c r="L54" s="76">
        <f>F54/2</f>
        <v>0</v>
      </c>
      <c r="M54" s="76"/>
      <c r="N54" s="69">
        <f t="shared" si="6"/>
        <v>0</v>
      </c>
      <c r="O54" s="82">
        <f t="shared" si="0"/>
        <v>0</v>
      </c>
      <c r="P54" s="76"/>
      <c r="Q54" s="76"/>
      <c r="R54" s="69">
        <f t="shared" si="7"/>
        <v>0</v>
      </c>
      <c r="S54" s="79"/>
      <c r="T54" s="76"/>
      <c r="U54" s="73"/>
      <c r="V54" s="69"/>
      <c r="W54" s="79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1"/>
        <v>0</v>
      </c>
      <c r="H55" s="73">
        <f t="shared" si="2"/>
        <v>0</v>
      </c>
      <c r="I55" s="73">
        <f t="shared" si="3"/>
        <v>0</v>
      </c>
      <c r="J55" s="69">
        <f t="shared" si="4"/>
        <v>0</v>
      </c>
      <c r="K55" s="82">
        <f t="shared" si="5"/>
        <v>0</v>
      </c>
      <c r="L55" s="76">
        <f>F55</f>
        <v>0</v>
      </c>
      <c r="M55" s="76"/>
      <c r="N55" s="69">
        <f t="shared" si="6"/>
        <v>0</v>
      </c>
      <c r="O55" s="82">
        <f t="shared" si="0"/>
        <v>0</v>
      </c>
      <c r="P55" s="76"/>
      <c r="Q55" s="76"/>
      <c r="R55" s="69">
        <f t="shared" si="7"/>
        <v>0</v>
      </c>
      <c r="S55" s="79"/>
      <c r="T55" s="76"/>
      <c r="U55" s="73"/>
      <c r="V55" s="69"/>
      <c r="W55" s="79"/>
      <c r="X55" s="76"/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1"/>
        <v>0</v>
      </c>
      <c r="H56" s="73">
        <f t="shared" si="2"/>
        <v>0</v>
      </c>
      <c r="I56" s="73">
        <f t="shared" si="3"/>
        <v>0</v>
      </c>
      <c r="J56" s="69">
        <f t="shared" si="4"/>
        <v>0</v>
      </c>
      <c r="K56" s="82">
        <f t="shared" si="5"/>
        <v>0</v>
      </c>
      <c r="L56" s="76"/>
      <c r="M56" s="76"/>
      <c r="N56" s="69">
        <f t="shared" si="6"/>
        <v>0</v>
      </c>
      <c r="O56" s="82">
        <f t="shared" si="0"/>
        <v>0</v>
      </c>
      <c r="P56" s="76"/>
      <c r="Q56" s="76"/>
      <c r="R56" s="69">
        <f t="shared" si="7"/>
        <v>0</v>
      </c>
      <c r="S56" s="79"/>
      <c r="T56" s="76"/>
      <c r="U56" s="73"/>
      <c r="V56" s="69"/>
      <c r="W56" s="79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/>
      <c r="E57">
        <v>27</v>
      </c>
      <c r="F57" s="20"/>
      <c r="G57" s="85">
        <f t="shared" si="1"/>
        <v>0</v>
      </c>
      <c r="H57" s="73">
        <f t="shared" si="2"/>
        <v>0</v>
      </c>
      <c r="I57" s="73">
        <f t="shared" si="3"/>
        <v>0</v>
      </c>
      <c r="J57" s="69">
        <f t="shared" si="4"/>
        <v>0</v>
      </c>
      <c r="K57" s="82">
        <f t="shared" si="5"/>
        <v>0</v>
      </c>
      <c r="L57" s="76"/>
      <c r="M57" s="76"/>
      <c r="N57" s="69"/>
      <c r="O57" s="82">
        <f t="shared" si="0"/>
        <v>0</v>
      </c>
      <c r="P57" s="76"/>
      <c r="Q57" s="76"/>
      <c r="R57" s="69"/>
      <c r="S57" s="79"/>
      <c r="T57" s="76"/>
      <c r="U57" s="73"/>
      <c r="V57" s="69"/>
      <c r="W57" s="79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1</v>
      </c>
      <c r="F58" s="20"/>
      <c r="G58" s="85">
        <f t="shared" si="1"/>
        <v>0</v>
      </c>
      <c r="H58" s="73">
        <f t="shared" si="2"/>
        <v>0</v>
      </c>
      <c r="I58" s="73">
        <f t="shared" si="3"/>
        <v>0</v>
      </c>
      <c r="J58" s="69">
        <f t="shared" si="4"/>
        <v>0</v>
      </c>
      <c r="K58" s="82">
        <f t="shared" si="5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8">F58</f>
        <v>0</v>
      </c>
      <c r="S58" s="79"/>
      <c r="T58" s="76"/>
      <c r="U58" s="73"/>
      <c r="V58" s="69"/>
      <c r="W58" s="79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200</v>
      </c>
      <c r="E59">
        <v>1</v>
      </c>
      <c r="F59" s="20"/>
      <c r="G59" s="85">
        <f t="shared" si="1"/>
        <v>0</v>
      </c>
      <c r="H59" s="73">
        <f t="shared" si="2"/>
        <v>0</v>
      </c>
      <c r="I59" s="73">
        <f t="shared" si="3"/>
        <v>0</v>
      </c>
      <c r="J59" s="69">
        <f t="shared" si="4"/>
        <v>0</v>
      </c>
      <c r="K59" s="82">
        <f t="shared" si="5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8"/>
        <v>0</v>
      </c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27</v>
      </c>
      <c r="F60" s="20"/>
      <c r="G60" s="85">
        <f t="shared" si="1"/>
        <v>0</v>
      </c>
      <c r="H60" s="73">
        <f t="shared" si="2"/>
        <v>0</v>
      </c>
      <c r="I60" s="73">
        <f t="shared" si="3"/>
        <v>0</v>
      </c>
      <c r="J60" s="69">
        <f t="shared" si="4"/>
        <v>0</v>
      </c>
      <c r="K60" s="82">
        <f t="shared" si="5"/>
        <v>0</v>
      </c>
      <c r="L60" s="76"/>
      <c r="M60" s="76"/>
      <c r="N60" s="69"/>
      <c r="O60" s="82">
        <f t="shared" si="0"/>
        <v>0</v>
      </c>
      <c r="P60" s="76"/>
      <c r="Q60" s="76"/>
      <c r="R60" s="69"/>
      <c r="S60" s="79"/>
      <c r="T60" s="76"/>
      <c r="U60" s="73"/>
      <c r="V60" s="69"/>
      <c r="W60" s="79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27</v>
      </c>
      <c r="F61" s="20"/>
      <c r="G61" s="85">
        <f t="shared" si="1"/>
        <v>0</v>
      </c>
      <c r="H61" s="73">
        <f t="shared" si="2"/>
        <v>0</v>
      </c>
      <c r="I61" s="73">
        <f t="shared" si="3"/>
        <v>0</v>
      </c>
      <c r="J61" s="69">
        <f t="shared" si="4"/>
        <v>0</v>
      </c>
      <c r="K61" s="82">
        <f t="shared" si="5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8"/>
        <v>0</v>
      </c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SUM(F48:F62)</f>
        <v>67500</v>
      </c>
      <c r="G63" s="86">
        <f t="shared" ref="G63:I63" si="9">SUM(G48:G61)</f>
        <v>67500</v>
      </c>
      <c r="H63" s="75">
        <f t="shared" si="9"/>
        <v>0</v>
      </c>
      <c r="I63" s="75">
        <f t="shared" si="9"/>
        <v>0</v>
      </c>
      <c r="J63" s="75">
        <f>SUM(J48:J61)</f>
        <v>67500</v>
      </c>
      <c r="K63" s="91">
        <f t="shared" ref="K63:M63" si="10">SUM(K48:K61)</f>
        <v>0</v>
      </c>
      <c r="L63" s="75">
        <f t="shared" si="10"/>
        <v>0</v>
      </c>
      <c r="M63" s="75">
        <f t="shared" si="10"/>
        <v>0</v>
      </c>
      <c r="N63" s="75">
        <f>SUM(N48:N61)</f>
        <v>0</v>
      </c>
      <c r="O63" s="91">
        <f t="shared" ref="O63:Q63" si="11">SUM(O48:O61)</f>
        <v>67500</v>
      </c>
      <c r="P63" s="75">
        <f t="shared" si="11"/>
        <v>0</v>
      </c>
      <c r="Q63" s="75">
        <f t="shared" si="11"/>
        <v>0</v>
      </c>
      <c r="R63" s="75">
        <f>SUM(R48:R61)</f>
        <v>67500</v>
      </c>
      <c r="S63" s="77"/>
      <c r="T63" s="78"/>
      <c r="U63" s="74"/>
      <c r="V63" s="75"/>
      <c r="W63" s="77"/>
      <c r="X63" s="78"/>
      <c r="Y63" s="78"/>
      <c r="Z63" s="75"/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60" zoomScaleNormal="6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5.7109375" customWidth="1"/>
    <col min="7" max="7" width="13.85546875" customWidth="1"/>
    <col min="8" max="8" width="11.28515625" customWidth="1"/>
    <col min="10" max="10" width="12.5703125" customWidth="1"/>
    <col min="11" max="11" width="13.28515625" customWidth="1"/>
    <col min="12" max="12" width="10.5703125" customWidth="1"/>
    <col min="15" max="15" width="13.7109375" customWidth="1"/>
    <col min="16" max="16" width="11.140625" customWidth="1"/>
    <col min="18" max="18" width="11.28515625" customWidth="1"/>
    <col min="19" max="19" width="11" customWidth="1"/>
    <col min="20" max="20" width="11.140625" customWidth="1"/>
    <col min="23" max="23" width="10.7109375" customWidth="1"/>
    <col min="24" max="24" width="11.85546875" customWidth="1"/>
    <col min="27" max="27" width="10.42578125" customWidth="1"/>
    <col min="28" max="28" width="11.42578125" customWidth="1"/>
  </cols>
  <sheetData>
    <row r="3" spans="2:4" x14ac:dyDescent="0.25">
      <c r="B3" t="s">
        <v>89</v>
      </c>
    </row>
    <row r="4" spans="2:4" x14ac:dyDescent="0.25">
      <c r="B4" t="s">
        <v>125</v>
      </c>
    </row>
    <row r="5" spans="2:4" x14ac:dyDescent="0.25">
      <c r="B5" t="s">
        <v>93</v>
      </c>
    </row>
    <row r="6" spans="2:4" x14ac:dyDescent="0.25">
      <c r="B6" s="1" t="s">
        <v>188</v>
      </c>
    </row>
    <row r="7" spans="2:4" x14ac:dyDescent="0.25">
      <c r="B7" s="1"/>
    </row>
    <row r="8" spans="2:4" x14ac:dyDescent="0.25">
      <c r="B8" t="s">
        <v>161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300" t="s">
        <v>68</v>
      </c>
      <c r="H45" s="301"/>
      <c r="I45" s="301"/>
      <c r="J45" s="302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185">
        <f>SUM(H48:J48)</f>
        <v>25000</v>
      </c>
      <c r="H48" s="172">
        <f>L48+P48+T48+X48+AB48</f>
        <v>0</v>
      </c>
      <c r="I48" s="172">
        <f>M48+Q48+U48+Y48+AC48</f>
        <v>0</v>
      </c>
      <c r="J48" s="173">
        <f>F48</f>
        <v>25000</v>
      </c>
      <c r="K48" s="82">
        <f ca="1">SUM(L48:N48)</f>
        <v>0</v>
      </c>
      <c r="L48" s="76"/>
      <c r="M48" s="76"/>
      <c r="N48" s="69">
        <f ca="1">SUM(L48:N48)</f>
        <v>0</v>
      </c>
      <c r="O48" s="82">
        <f>SUM(P48:R48)</f>
        <v>0</v>
      </c>
      <c r="P48" s="76"/>
      <c r="Q48" s="76"/>
      <c r="R48" s="69"/>
      <c r="S48" s="79">
        <f>SUM(T48:V48)</f>
        <v>25000</v>
      </c>
      <c r="T48" s="76"/>
      <c r="U48" s="73"/>
      <c r="V48" s="69">
        <f>D48*10</f>
        <v>25000</v>
      </c>
      <c r="W48" s="79">
        <f>SUM(X48:Z48)</f>
        <v>0</v>
      </c>
      <c r="X48" s="76"/>
      <c r="Y48" s="76"/>
      <c r="Z48" s="69"/>
      <c r="AA48" s="79">
        <f>SUM(AB48:AD49)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0">SUM(H49:J49)</f>
        <v>0</v>
      </c>
      <c r="H49" s="172">
        <f t="shared" ref="H49:J61" si="1">L49+P49+T49+X49+AB49</f>
        <v>0</v>
      </c>
      <c r="I49" s="172">
        <f t="shared" si="1"/>
        <v>0</v>
      </c>
      <c r="J49" s="173">
        <f t="shared" si="1"/>
        <v>0</v>
      </c>
      <c r="K49" s="82">
        <f t="shared" ref="K49:K61" si="2">SUM(L49:N49)</f>
        <v>0</v>
      </c>
      <c r="L49" s="76"/>
      <c r="M49" s="76"/>
      <c r="N49" s="69">
        <f t="shared" ref="N49:N56" si="3">F49</f>
        <v>0</v>
      </c>
      <c r="O49" s="82">
        <f t="shared" ref="O49:O61" si="4">SUM(P49:R49)</f>
        <v>0</v>
      </c>
      <c r="P49" s="76"/>
      <c r="Q49" s="76"/>
      <c r="R49" s="69">
        <f t="shared" ref="R49:R56" si="5">F49</f>
        <v>0</v>
      </c>
      <c r="S49" s="79">
        <f t="shared" ref="S49:S61" si="6">SUM(T49:V49)</f>
        <v>0</v>
      </c>
      <c r="T49" s="76"/>
      <c r="U49" s="73"/>
      <c r="V49" s="69"/>
      <c r="W49" s="79">
        <f t="shared" ref="W49:W61" si="7">SUM(X49:Z49)</f>
        <v>0</v>
      </c>
      <c r="X49" s="76"/>
      <c r="Y49" s="76"/>
      <c r="Z49" s="69"/>
      <c r="AA49" s="79">
        <f t="shared" ref="AA49:AA61" si="8">SUM(AB49:AD50)</f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0"/>
        <v>0</v>
      </c>
      <c r="H50" s="172">
        <f t="shared" si="1"/>
        <v>0</v>
      </c>
      <c r="I50" s="172">
        <f t="shared" si="1"/>
        <v>0</v>
      </c>
      <c r="J50" s="173">
        <f t="shared" si="1"/>
        <v>0</v>
      </c>
      <c r="K50" s="82">
        <f t="shared" si="2"/>
        <v>0</v>
      </c>
      <c r="L50" s="76"/>
      <c r="M50" s="76"/>
      <c r="N50" s="69">
        <f t="shared" si="3"/>
        <v>0</v>
      </c>
      <c r="O50" s="82">
        <f t="shared" si="4"/>
        <v>0</v>
      </c>
      <c r="P50" s="76"/>
      <c r="Q50" s="76"/>
      <c r="R50" s="69">
        <f t="shared" si="5"/>
        <v>0</v>
      </c>
      <c r="S50" s="79">
        <f t="shared" si="6"/>
        <v>0</v>
      </c>
      <c r="T50" s="76"/>
      <c r="U50" s="73"/>
      <c r="V50" s="69"/>
      <c r="W50" s="79">
        <f t="shared" si="7"/>
        <v>0</v>
      </c>
      <c r="X50" s="76"/>
      <c r="Y50" s="76"/>
      <c r="Z50" s="69"/>
      <c r="AA50" s="79">
        <f t="shared" si="8"/>
        <v>0</v>
      </c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185">
        <f t="shared" si="0"/>
        <v>25000</v>
      </c>
      <c r="H51" s="172">
        <f t="shared" si="1"/>
        <v>0</v>
      </c>
      <c r="I51" s="172">
        <f t="shared" si="1"/>
        <v>0</v>
      </c>
      <c r="J51" s="173">
        <f>F51</f>
        <v>25000</v>
      </c>
      <c r="K51" s="82">
        <f t="shared" si="2"/>
        <v>0</v>
      </c>
      <c r="L51" s="76"/>
      <c r="M51" s="76"/>
      <c r="N51" s="69"/>
      <c r="O51" s="82">
        <f t="shared" si="4"/>
        <v>0</v>
      </c>
      <c r="P51" s="76"/>
      <c r="Q51" s="76"/>
      <c r="R51" s="69"/>
      <c r="S51" s="79">
        <f t="shared" si="6"/>
        <v>25000</v>
      </c>
      <c r="T51" s="76"/>
      <c r="U51" s="73"/>
      <c r="V51" s="69">
        <f>D51*10</f>
        <v>25000</v>
      </c>
      <c r="W51" s="79">
        <f t="shared" si="7"/>
        <v>0</v>
      </c>
      <c r="X51" s="76"/>
      <c r="Y51" s="76"/>
      <c r="Z51" s="69"/>
      <c r="AA51" s="79">
        <f t="shared" si="8"/>
        <v>0</v>
      </c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185">
        <f t="shared" si="0"/>
        <v>12500</v>
      </c>
      <c r="H52" s="172"/>
      <c r="I52" s="172">
        <f t="shared" si="1"/>
        <v>0</v>
      </c>
      <c r="J52" s="173">
        <f>F52</f>
        <v>12500</v>
      </c>
      <c r="K52" s="82">
        <f t="shared" si="2"/>
        <v>0</v>
      </c>
      <c r="L52" s="76"/>
      <c r="M52" s="76"/>
      <c r="N52" s="69"/>
      <c r="O52" s="82">
        <f t="shared" si="4"/>
        <v>0</v>
      </c>
      <c r="P52" s="76"/>
      <c r="Q52" s="76"/>
      <c r="R52" s="69"/>
      <c r="S52" s="79">
        <f t="shared" si="6"/>
        <v>12500</v>
      </c>
      <c r="T52" s="76"/>
      <c r="U52" s="73"/>
      <c r="V52" s="69">
        <f>D52*5</f>
        <v>12500</v>
      </c>
      <c r="W52" s="79">
        <f t="shared" si="7"/>
        <v>0</v>
      </c>
      <c r="X52" s="76"/>
      <c r="Y52" s="76"/>
      <c r="Z52" s="69"/>
      <c r="AA52" s="79">
        <f t="shared" si="8"/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0"/>
        <v>0</v>
      </c>
      <c r="H53" s="172">
        <f t="shared" si="1"/>
        <v>0</v>
      </c>
      <c r="I53" s="172">
        <f t="shared" si="1"/>
        <v>0</v>
      </c>
      <c r="J53" s="173">
        <f t="shared" si="1"/>
        <v>0</v>
      </c>
      <c r="K53" s="82">
        <f t="shared" si="2"/>
        <v>0</v>
      </c>
      <c r="L53" s="76"/>
      <c r="M53" s="76"/>
      <c r="N53" s="69">
        <f t="shared" si="3"/>
        <v>0</v>
      </c>
      <c r="O53" s="82">
        <f t="shared" si="4"/>
        <v>0</v>
      </c>
      <c r="P53" s="76"/>
      <c r="Q53" s="76"/>
      <c r="R53" s="69">
        <f t="shared" si="5"/>
        <v>0</v>
      </c>
      <c r="S53" s="79">
        <f t="shared" si="6"/>
        <v>0</v>
      </c>
      <c r="T53" s="76"/>
      <c r="U53" s="73"/>
      <c r="V53" s="69"/>
      <c r="W53" s="79">
        <f t="shared" si="7"/>
        <v>0</v>
      </c>
      <c r="X53" s="76"/>
      <c r="Y53" s="76"/>
      <c r="Z53" s="69"/>
      <c r="AA53" s="79">
        <f t="shared" si="8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0"/>
        <v>0</v>
      </c>
      <c r="H54" s="172">
        <f t="shared" si="1"/>
        <v>0</v>
      </c>
      <c r="I54" s="172">
        <f t="shared" si="1"/>
        <v>0</v>
      </c>
      <c r="J54" s="173">
        <f t="shared" si="1"/>
        <v>0</v>
      </c>
      <c r="K54" s="82">
        <f t="shared" si="2"/>
        <v>0</v>
      </c>
      <c r="L54" s="76">
        <f>F54/2</f>
        <v>0</v>
      </c>
      <c r="M54" s="76"/>
      <c r="N54" s="69">
        <f t="shared" si="3"/>
        <v>0</v>
      </c>
      <c r="O54" s="82">
        <f t="shared" si="4"/>
        <v>0</v>
      </c>
      <c r="P54" s="76"/>
      <c r="Q54" s="76"/>
      <c r="R54" s="69">
        <f t="shared" si="5"/>
        <v>0</v>
      </c>
      <c r="S54" s="79">
        <f t="shared" si="6"/>
        <v>0</v>
      </c>
      <c r="T54" s="76"/>
      <c r="U54" s="73"/>
      <c r="V54" s="69"/>
      <c r="W54" s="79">
        <f t="shared" si="7"/>
        <v>0</v>
      </c>
      <c r="X54" s="76"/>
      <c r="Y54" s="76"/>
      <c r="Z54" s="69"/>
      <c r="AA54" s="79">
        <f t="shared" si="8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0"/>
        <v>0</v>
      </c>
      <c r="H55" s="172">
        <f t="shared" si="1"/>
        <v>0</v>
      </c>
      <c r="I55" s="172">
        <f t="shared" si="1"/>
        <v>0</v>
      </c>
      <c r="J55" s="173">
        <f t="shared" si="1"/>
        <v>0</v>
      </c>
      <c r="K55" s="82">
        <f t="shared" si="2"/>
        <v>0</v>
      </c>
      <c r="L55" s="76">
        <f>F55</f>
        <v>0</v>
      </c>
      <c r="M55" s="76"/>
      <c r="N55" s="69">
        <f t="shared" si="3"/>
        <v>0</v>
      </c>
      <c r="O55" s="82">
        <f t="shared" si="4"/>
        <v>0</v>
      </c>
      <c r="P55" s="76"/>
      <c r="Q55" s="76"/>
      <c r="R55" s="69">
        <f t="shared" si="5"/>
        <v>0</v>
      </c>
      <c r="S55" s="79">
        <f t="shared" si="6"/>
        <v>0</v>
      </c>
      <c r="T55" s="76"/>
      <c r="U55" s="73"/>
      <c r="V55" s="69"/>
      <c r="W55" s="79">
        <f t="shared" si="7"/>
        <v>0</v>
      </c>
      <c r="X55" s="76"/>
      <c r="Y55" s="76"/>
      <c r="Z55" s="69"/>
      <c r="AA55" s="79">
        <f t="shared" si="8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0"/>
        <v>0</v>
      </c>
      <c r="H56" s="172">
        <f t="shared" si="1"/>
        <v>0</v>
      </c>
      <c r="I56" s="172">
        <f t="shared" si="1"/>
        <v>0</v>
      </c>
      <c r="J56" s="173">
        <f t="shared" si="1"/>
        <v>0</v>
      </c>
      <c r="K56" s="82">
        <f t="shared" si="2"/>
        <v>0</v>
      </c>
      <c r="L56" s="76"/>
      <c r="M56" s="76"/>
      <c r="N56" s="69">
        <f t="shared" si="3"/>
        <v>0</v>
      </c>
      <c r="O56" s="82">
        <f t="shared" si="4"/>
        <v>0</v>
      </c>
      <c r="P56" s="76"/>
      <c r="Q56" s="76"/>
      <c r="R56" s="69">
        <f t="shared" si="5"/>
        <v>0</v>
      </c>
      <c r="S56" s="79">
        <f t="shared" si="6"/>
        <v>0</v>
      </c>
      <c r="T56" s="76"/>
      <c r="U56" s="73"/>
      <c r="V56" s="69"/>
      <c r="W56" s="79">
        <f t="shared" si="7"/>
        <v>0</v>
      </c>
      <c r="X56" s="76"/>
      <c r="Y56" s="76"/>
      <c r="Z56" s="69"/>
      <c r="AA56" s="79">
        <f t="shared" si="8"/>
        <v>0</v>
      </c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185">
        <f t="shared" si="0"/>
        <v>25000</v>
      </c>
      <c r="H57" s="172">
        <f t="shared" si="1"/>
        <v>25000</v>
      </c>
      <c r="I57" s="172">
        <f t="shared" si="1"/>
        <v>0</v>
      </c>
      <c r="J57" s="173"/>
      <c r="K57" s="82">
        <f t="shared" si="2"/>
        <v>0</v>
      </c>
      <c r="L57" s="76"/>
      <c r="M57" s="76"/>
      <c r="N57" s="69"/>
      <c r="O57" s="82">
        <f t="shared" si="4"/>
        <v>0</v>
      </c>
      <c r="P57" s="76"/>
      <c r="Q57" s="76"/>
      <c r="R57" s="69"/>
      <c r="S57" s="79">
        <f t="shared" si="6"/>
        <v>0</v>
      </c>
      <c r="T57" s="76"/>
      <c r="U57" s="73"/>
      <c r="V57" s="69"/>
      <c r="W57" s="79">
        <f t="shared" si="7"/>
        <v>25000</v>
      </c>
      <c r="X57" s="76">
        <f>D57*10</f>
        <v>25000</v>
      </c>
      <c r="Y57" s="76"/>
      <c r="Z57" s="69"/>
      <c r="AA57" s="79">
        <f t="shared" si="8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6</v>
      </c>
      <c r="F58" s="20">
        <f>D58*E58</f>
        <v>3000</v>
      </c>
      <c r="G58" s="185">
        <f t="shared" si="0"/>
        <v>3000</v>
      </c>
      <c r="H58" s="172">
        <f t="shared" si="1"/>
        <v>3000</v>
      </c>
      <c r="I58" s="172">
        <f t="shared" si="1"/>
        <v>0</v>
      </c>
      <c r="J58" s="173">
        <f t="shared" si="1"/>
        <v>0</v>
      </c>
      <c r="K58" s="82">
        <f t="shared" si="2"/>
        <v>0</v>
      </c>
      <c r="L58" s="76"/>
      <c r="M58" s="76"/>
      <c r="N58" s="69"/>
      <c r="O58" s="82">
        <f t="shared" si="4"/>
        <v>0</v>
      </c>
      <c r="P58" s="76"/>
      <c r="Q58" s="76"/>
      <c r="R58" s="69"/>
      <c r="S58" s="79">
        <f t="shared" si="6"/>
        <v>0</v>
      </c>
      <c r="T58" s="76"/>
      <c r="U58" s="73"/>
      <c r="V58" s="69"/>
      <c r="W58" s="79">
        <f t="shared" si="7"/>
        <v>3000</v>
      </c>
      <c r="X58" s="76">
        <f>D58*6</f>
        <v>3000</v>
      </c>
      <c r="Y58" s="76"/>
      <c r="Z58" s="69"/>
      <c r="AA58" s="79">
        <f t="shared" si="8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6</v>
      </c>
      <c r="F59" s="20">
        <f>D59*E59</f>
        <v>3600</v>
      </c>
      <c r="G59" s="185">
        <f t="shared" si="0"/>
        <v>3600</v>
      </c>
      <c r="H59" s="172">
        <f t="shared" si="1"/>
        <v>3600</v>
      </c>
      <c r="I59" s="172">
        <f t="shared" si="1"/>
        <v>0</v>
      </c>
      <c r="J59" s="173">
        <f t="shared" si="1"/>
        <v>0</v>
      </c>
      <c r="K59" s="82">
        <f t="shared" si="2"/>
        <v>0</v>
      </c>
      <c r="L59" s="76"/>
      <c r="M59" s="76"/>
      <c r="N59" s="69"/>
      <c r="O59" s="82">
        <f t="shared" si="4"/>
        <v>0</v>
      </c>
      <c r="P59" s="76"/>
      <c r="Q59" s="76"/>
      <c r="R59" s="69"/>
      <c r="S59" s="79">
        <f t="shared" si="6"/>
        <v>0</v>
      </c>
      <c r="T59" s="76"/>
      <c r="U59" s="73"/>
      <c r="V59" s="69"/>
      <c r="W59" s="79">
        <f t="shared" si="7"/>
        <v>3600</v>
      </c>
      <c r="X59" s="76">
        <f>+D59*6</f>
        <v>3600</v>
      </c>
      <c r="Y59" s="76"/>
      <c r="Z59" s="69"/>
      <c r="AA59" s="79">
        <f t="shared" si="8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185">
        <f t="shared" si="0"/>
        <v>5000</v>
      </c>
      <c r="H60" s="172">
        <f t="shared" si="1"/>
        <v>5000</v>
      </c>
      <c r="I60" s="172">
        <f t="shared" si="1"/>
        <v>0</v>
      </c>
      <c r="J60" s="173">
        <f t="shared" si="1"/>
        <v>0</v>
      </c>
      <c r="K60" s="82">
        <f t="shared" si="2"/>
        <v>0</v>
      </c>
      <c r="L60" s="76"/>
      <c r="M60" s="76"/>
      <c r="N60" s="69"/>
      <c r="O60" s="82">
        <f t="shared" si="4"/>
        <v>0</v>
      </c>
      <c r="P60" s="76"/>
      <c r="Q60" s="76"/>
      <c r="R60" s="69"/>
      <c r="S60" s="79">
        <f t="shared" si="6"/>
        <v>0</v>
      </c>
      <c r="T60" s="76"/>
      <c r="U60" s="73"/>
      <c r="V60" s="69"/>
      <c r="W60" s="79">
        <f t="shared" si="7"/>
        <v>5000</v>
      </c>
      <c r="X60" s="76">
        <f>D60*50</f>
        <v>5000</v>
      </c>
      <c r="Y60" s="76"/>
      <c r="Z60" s="69"/>
      <c r="AA60" s="79">
        <f t="shared" si="8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0"/>
        <v>0</v>
      </c>
      <c r="H61" s="172">
        <f t="shared" si="1"/>
        <v>0</v>
      </c>
      <c r="I61" s="172">
        <f t="shared" si="1"/>
        <v>0</v>
      </c>
      <c r="J61" s="173">
        <f t="shared" si="1"/>
        <v>0</v>
      </c>
      <c r="K61" s="82">
        <f t="shared" si="2"/>
        <v>0</v>
      </c>
      <c r="L61" s="76"/>
      <c r="M61" s="76"/>
      <c r="N61" s="69"/>
      <c r="O61" s="82">
        <f t="shared" si="4"/>
        <v>0</v>
      </c>
      <c r="P61" s="76"/>
      <c r="Q61" s="76"/>
      <c r="R61" s="69">
        <f t="shared" ref="R61" si="9">F61</f>
        <v>0</v>
      </c>
      <c r="S61" s="79">
        <f t="shared" si="6"/>
        <v>0</v>
      </c>
      <c r="T61" s="76"/>
      <c r="U61" s="73"/>
      <c r="V61" s="69"/>
      <c r="W61" s="79">
        <f t="shared" si="7"/>
        <v>0</v>
      </c>
      <c r="X61" s="76"/>
      <c r="Y61" s="76"/>
      <c r="Z61" s="69"/>
      <c r="AA61" s="79">
        <f t="shared" si="8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99100</v>
      </c>
      <c r="G63" s="186">
        <f t="shared" ref="G63:I63" si="10">SUM(G48:G61)</f>
        <v>99100</v>
      </c>
      <c r="H63" s="183">
        <f t="shared" si="10"/>
        <v>36600</v>
      </c>
      <c r="I63" s="183">
        <f t="shared" si="10"/>
        <v>0</v>
      </c>
      <c r="J63" s="183">
        <f>SUM(J48:J61)</f>
        <v>62500</v>
      </c>
      <c r="K63" s="91">
        <f t="shared" ref="K63:M63" ca="1" si="11">SUM(K48:K61)</f>
        <v>0</v>
      </c>
      <c r="L63" s="75">
        <f t="shared" si="11"/>
        <v>0</v>
      </c>
      <c r="M63" s="75">
        <f t="shared" si="11"/>
        <v>0</v>
      </c>
      <c r="N63" s="75">
        <f ca="1">SUM(N48:N61)</f>
        <v>0</v>
      </c>
      <c r="O63" s="91">
        <f t="shared" ref="O63:Q63" si="12">SUM(O48:O61)</f>
        <v>0</v>
      </c>
      <c r="P63" s="75">
        <f t="shared" si="12"/>
        <v>0</v>
      </c>
      <c r="Q63" s="75">
        <f t="shared" si="12"/>
        <v>0</v>
      </c>
      <c r="R63" s="75">
        <f>SUM(R48:R61)</f>
        <v>0</v>
      </c>
      <c r="S63" s="77">
        <f>SUM(S48:S61)</f>
        <v>62500</v>
      </c>
      <c r="T63" s="77">
        <f t="shared" ref="T63:V63" si="13">SUM(T48:T61)</f>
        <v>0</v>
      </c>
      <c r="U63" s="77">
        <f t="shared" si="13"/>
        <v>0</v>
      </c>
      <c r="V63" s="77">
        <f t="shared" si="13"/>
        <v>62500</v>
      </c>
      <c r="W63" s="77">
        <f>SUM(W48:W61)</f>
        <v>36600</v>
      </c>
      <c r="X63" s="77">
        <f t="shared" ref="X63:Z63" si="14">SUM(X48:X61)</f>
        <v>36600</v>
      </c>
      <c r="Y63" s="77">
        <f t="shared" si="14"/>
        <v>0</v>
      </c>
      <c r="Z63" s="77">
        <f t="shared" si="14"/>
        <v>0</v>
      </c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60" zoomScaleNormal="6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5.7109375" customWidth="1"/>
    <col min="7" max="7" width="13.85546875" customWidth="1"/>
    <col min="8" max="8" width="11.28515625" customWidth="1"/>
    <col min="10" max="10" width="12.5703125" customWidth="1"/>
    <col min="11" max="11" width="13.28515625" customWidth="1"/>
    <col min="12" max="12" width="10.5703125" customWidth="1"/>
    <col min="15" max="15" width="13.7109375" customWidth="1"/>
    <col min="16" max="16" width="11.140625" customWidth="1"/>
    <col min="18" max="18" width="11.28515625" customWidth="1"/>
    <col min="19" max="19" width="11" customWidth="1"/>
    <col min="20" max="20" width="11.140625" customWidth="1"/>
    <col min="23" max="23" width="10.7109375" customWidth="1"/>
    <col min="24" max="24" width="11.85546875" customWidth="1"/>
    <col min="27" max="27" width="10.42578125" customWidth="1"/>
    <col min="28" max="28" width="11.42578125" customWidth="1"/>
  </cols>
  <sheetData>
    <row r="3" spans="2:4" x14ac:dyDescent="0.25">
      <c r="B3" t="s">
        <v>89</v>
      </c>
    </row>
    <row r="4" spans="2:4" x14ac:dyDescent="0.25">
      <c r="B4" t="s">
        <v>125</v>
      </c>
    </row>
    <row r="5" spans="2:4" x14ac:dyDescent="0.25">
      <c r="B5" t="s">
        <v>93</v>
      </c>
    </row>
    <row r="6" spans="2:4" x14ac:dyDescent="0.25">
      <c r="B6" s="1" t="s">
        <v>189</v>
      </c>
    </row>
    <row r="7" spans="2:4" x14ac:dyDescent="0.25">
      <c r="B7" s="1"/>
    </row>
    <row r="8" spans="2:4" x14ac:dyDescent="0.25">
      <c r="B8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300" t="s">
        <v>68</v>
      </c>
      <c r="H45" s="301"/>
      <c r="I45" s="301"/>
      <c r="J45" s="302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185">
        <f>SUM(H48:J48)</f>
        <v>25000</v>
      </c>
      <c r="H48" s="172">
        <f>L48+P48+T48+X48+AB48</f>
        <v>0</v>
      </c>
      <c r="I48" s="172">
        <f>M48+Q48+U48+Y48+AC48</f>
        <v>0</v>
      </c>
      <c r="J48" s="173">
        <f>F48</f>
        <v>25000</v>
      </c>
      <c r="K48" s="82">
        <f ca="1">SUM(L48:N48)</f>
        <v>0</v>
      </c>
      <c r="L48" s="76"/>
      <c r="M48" s="76"/>
      <c r="N48" s="69">
        <f ca="1">SUM(L48:N48)</f>
        <v>0</v>
      </c>
      <c r="O48" s="82">
        <f>SUM(P48:R48)</f>
        <v>0</v>
      </c>
      <c r="P48" s="76"/>
      <c r="Q48" s="76"/>
      <c r="R48" s="69"/>
      <c r="S48" s="79">
        <f>SUM(T48:V48)</f>
        <v>25000</v>
      </c>
      <c r="T48" s="76"/>
      <c r="U48" s="73"/>
      <c r="V48" s="69">
        <f>D48*10</f>
        <v>25000</v>
      </c>
      <c r="W48" s="79">
        <f>SUM(X48:Z48)</f>
        <v>0</v>
      </c>
      <c r="X48" s="76"/>
      <c r="Y48" s="76"/>
      <c r="Z48" s="69"/>
      <c r="AA48" s="79">
        <f>SUM(AB48:AD49)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0">SUM(H49:J49)</f>
        <v>0</v>
      </c>
      <c r="H49" s="172">
        <f t="shared" ref="H49:J61" si="1">L49+P49+T49+X49+AB49</f>
        <v>0</v>
      </c>
      <c r="I49" s="172">
        <f t="shared" si="1"/>
        <v>0</v>
      </c>
      <c r="J49" s="173">
        <f t="shared" si="1"/>
        <v>0</v>
      </c>
      <c r="K49" s="82">
        <f t="shared" ref="K49:K61" si="2">SUM(L49:N49)</f>
        <v>0</v>
      </c>
      <c r="L49" s="76"/>
      <c r="M49" s="76"/>
      <c r="N49" s="69">
        <f t="shared" ref="N49:N56" si="3">F49</f>
        <v>0</v>
      </c>
      <c r="O49" s="82">
        <f t="shared" ref="O49:O61" si="4">SUM(P49:R49)</f>
        <v>0</v>
      </c>
      <c r="P49" s="76"/>
      <c r="Q49" s="76"/>
      <c r="R49" s="69">
        <f t="shared" ref="R49:R56" si="5">F49</f>
        <v>0</v>
      </c>
      <c r="S49" s="79">
        <f t="shared" ref="S49:S61" si="6">SUM(T49:V49)</f>
        <v>0</v>
      </c>
      <c r="T49" s="76"/>
      <c r="U49" s="73"/>
      <c r="V49" s="69"/>
      <c r="W49" s="79">
        <f t="shared" ref="W49:W61" si="7">SUM(X49:Z49)</f>
        <v>0</v>
      </c>
      <c r="X49" s="76"/>
      <c r="Y49" s="76"/>
      <c r="Z49" s="69"/>
      <c r="AA49" s="79">
        <f t="shared" ref="AA49:AA61" si="8">SUM(AB49:AD50)</f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0"/>
        <v>0</v>
      </c>
      <c r="H50" s="172">
        <f t="shared" si="1"/>
        <v>0</v>
      </c>
      <c r="I50" s="172">
        <f t="shared" si="1"/>
        <v>0</v>
      </c>
      <c r="J50" s="173">
        <f t="shared" si="1"/>
        <v>0</v>
      </c>
      <c r="K50" s="82">
        <f t="shared" si="2"/>
        <v>0</v>
      </c>
      <c r="L50" s="76"/>
      <c r="M50" s="76"/>
      <c r="N50" s="69">
        <f t="shared" si="3"/>
        <v>0</v>
      </c>
      <c r="O50" s="82">
        <f t="shared" si="4"/>
        <v>0</v>
      </c>
      <c r="P50" s="76"/>
      <c r="Q50" s="76"/>
      <c r="R50" s="69">
        <f t="shared" si="5"/>
        <v>0</v>
      </c>
      <c r="S50" s="79">
        <f t="shared" si="6"/>
        <v>0</v>
      </c>
      <c r="T50" s="76"/>
      <c r="U50" s="73"/>
      <c r="V50" s="69"/>
      <c r="W50" s="79">
        <f t="shared" si="7"/>
        <v>0</v>
      </c>
      <c r="X50" s="76"/>
      <c r="Y50" s="76"/>
      <c r="Z50" s="69"/>
      <c r="AA50" s="79">
        <f t="shared" si="8"/>
        <v>0</v>
      </c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185">
        <f t="shared" si="0"/>
        <v>25000</v>
      </c>
      <c r="H51" s="172">
        <f t="shared" si="1"/>
        <v>0</v>
      </c>
      <c r="I51" s="172">
        <f t="shared" si="1"/>
        <v>0</v>
      </c>
      <c r="J51" s="173">
        <f>F51</f>
        <v>25000</v>
      </c>
      <c r="K51" s="82">
        <f t="shared" si="2"/>
        <v>0</v>
      </c>
      <c r="L51" s="76"/>
      <c r="M51" s="76"/>
      <c r="N51" s="69"/>
      <c r="O51" s="82">
        <f t="shared" si="4"/>
        <v>0</v>
      </c>
      <c r="P51" s="76"/>
      <c r="Q51" s="76"/>
      <c r="R51" s="69"/>
      <c r="S51" s="79">
        <f t="shared" si="6"/>
        <v>25000</v>
      </c>
      <c r="T51" s="76"/>
      <c r="U51" s="73"/>
      <c r="V51" s="69">
        <f>D51*10</f>
        <v>25000</v>
      </c>
      <c r="W51" s="79">
        <f t="shared" si="7"/>
        <v>0</v>
      </c>
      <c r="X51" s="76"/>
      <c r="Y51" s="76"/>
      <c r="Z51" s="69"/>
      <c r="AA51" s="79">
        <f t="shared" si="8"/>
        <v>0</v>
      </c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185">
        <f t="shared" si="0"/>
        <v>12500</v>
      </c>
      <c r="H52" s="172"/>
      <c r="I52" s="172">
        <f t="shared" si="1"/>
        <v>0</v>
      </c>
      <c r="J52" s="173">
        <f>F52</f>
        <v>12500</v>
      </c>
      <c r="K52" s="82">
        <f t="shared" si="2"/>
        <v>0</v>
      </c>
      <c r="L52" s="76"/>
      <c r="M52" s="76"/>
      <c r="N52" s="69"/>
      <c r="O52" s="82">
        <f t="shared" si="4"/>
        <v>0</v>
      </c>
      <c r="P52" s="76"/>
      <c r="Q52" s="76"/>
      <c r="R52" s="69"/>
      <c r="S52" s="79">
        <f t="shared" si="6"/>
        <v>12500</v>
      </c>
      <c r="T52" s="76"/>
      <c r="U52" s="73"/>
      <c r="V52" s="69">
        <f>D52*5</f>
        <v>12500</v>
      </c>
      <c r="W52" s="79">
        <f t="shared" si="7"/>
        <v>0</v>
      </c>
      <c r="X52" s="76"/>
      <c r="Y52" s="76"/>
      <c r="Z52" s="69"/>
      <c r="AA52" s="79">
        <f t="shared" si="8"/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0"/>
        <v>0</v>
      </c>
      <c r="H53" s="172">
        <f t="shared" si="1"/>
        <v>0</v>
      </c>
      <c r="I53" s="172">
        <f t="shared" si="1"/>
        <v>0</v>
      </c>
      <c r="J53" s="173">
        <f t="shared" si="1"/>
        <v>0</v>
      </c>
      <c r="K53" s="82">
        <f t="shared" si="2"/>
        <v>0</v>
      </c>
      <c r="L53" s="76"/>
      <c r="M53" s="76"/>
      <c r="N53" s="69">
        <f t="shared" si="3"/>
        <v>0</v>
      </c>
      <c r="O53" s="82">
        <f t="shared" si="4"/>
        <v>0</v>
      </c>
      <c r="P53" s="76"/>
      <c r="Q53" s="76"/>
      <c r="R53" s="69">
        <f t="shared" si="5"/>
        <v>0</v>
      </c>
      <c r="S53" s="79">
        <f t="shared" si="6"/>
        <v>0</v>
      </c>
      <c r="T53" s="76"/>
      <c r="U53" s="73"/>
      <c r="V53" s="69"/>
      <c r="W53" s="79">
        <f t="shared" si="7"/>
        <v>0</v>
      </c>
      <c r="X53" s="76"/>
      <c r="Y53" s="76"/>
      <c r="Z53" s="69"/>
      <c r="AA53" s="79">
        <f t="shared" si="8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0"/>
        <v>0</v>
      </c>
      <c r="H54" s="172">
        <f t="shared" si="1"/>
        <v>0</v>
      </c>
      <c r="I54" s="172">
        <f t="shared" si="1"/>
        <v>0</v>
      </c>
      <c r="J54" s="173">
        <f t="shared" si="1"/>
        <v>0</v>
      </c>
      <c r="K54" s="82">
        <f t="shared" si="2"/>
        <v>0</v>
      </c>
      <c r="L54" s="76">
        <f>F54/2</f>
        <v>0</v>
      </c>
      <c r="M54" s="76"/>
      <c r="N54" s="69">
        <f t="shared" si="3"/>
        <v>0</v>
      </c>
      <c r="O54" s="82">
        <f t="shared" si="4"/>
        <v>0</v>
      </c>
      <c r="P54" s="76"/>
      <c r="Q54" s="76"/>
      <c r="R54" s="69">
        <f t="shared" si="5"/>
        <v>0</v>
      </c>
      <c r="S54" s="79">
        <f t="shared" si="6"/>
        <v>0</v>
      </c>
      <c r="T54" s="76"/>
      <c r="U54" s="73"/>
      <c r="V54" s="69"/>
      <c r="W54" s="79">
        <f t="shared" si="7"/>
        <v>0</v>
      </c>
      <c r="X54" s="76"/>
      <c r="Y54" s="76"/>
      <c r="Z54" s="69"/>
      <c r="AA54" s="79">
        <f t="shared" si="8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0"/>
        <v>0</v>
      </c>
      <c r="H55" s="172">
        <f t="shared" si="1"/>
        <v>0</v>
      </c>
      <c r="I55" s="172">
        <f t="shared" si="1"/>
        <v>0</v>
      </c>
      <c r="J55" s="173">
        <f t="shared" si="1"/>
        <v>0</v>
      </c>
      <c r="K55" s="82">
        <f t="shared" si="2"/>
        <v>0</v>
      </c>
      <c r="L55" s="76">
        <f>F55</f>
        <v>0</v>
      </c>
      <c r="M55" s="76"/>
      <c r="N55" s="69">
        <f t="shared" si="3"/>
        <v>0</v>
      </c>
      <c r="O55" s="82">
        <f t="shared" si="4"/>
        <v>0</v>
      </c>
      <c r="P55" s="76"/>
      <c r="Q55" s="76"/>
      <c r="R55" s="69">
        <f t="shared" si="5"/>
        <v>0</v>
      </c>
      <c r="S55" s="79">
        <f t="shared" si="6"/>
        <v>0</v>
      </c>
      <c r="T55" s="76"/>
      <c r="U55" s="73"/>
      <c r="V55" s="69"/>
      <c r="W55" s="79">
        <f t="shared" si="7"/>
        <v>0</v>
      </c>
      <c r="X55" s="76"/>
      <c r="Y55" s="76"/>
      <c r="Z55" s="69"/>
      <c r="AA55" s="79">
        <f t="shared" si="8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0"/>
        <v>0</v>
      </c>
      <c r="H56" s="172">
        <f t="shared" si="1"/>
        <v>0</v>
      </c>
      <c r="I56" s="172">
        <f t="shared" si="1"/>
        <v>0</v>
      </c>
      <c r="J56" s="173">
        <f t="shared" si="1"/>
        <v>0</v>
      </c>
      <c r="K56" s="82">
        <f t="shared" si="2"/>
        <v>0</v>
      </c>
      <c r="L56" s="76"/>
      <c r="M56" s="76"/>
      <c r="N56" s="69">
        <f t="shared" si="3"/>
        <v>0</v>
      </c>
      <c r="O56" s="82">
        <f t="shared" si="4"/>
        <v>0</v>
      </c>
      <c r="P56" s="76"/>
      <c r="Q56" s="76"/>
      <c r="R56" s="69">
        <f t="shared" si="5"/>
        <v>0</v>
      </c>
      <c r="S56" s="79">
        <f t="shared" si="6"/>
        <v>0</v>
      </c>
      <c r="T56" s="76"/>
      <c r="U56" s="73"/>
      <c r="V56" s="69"/>
      <c r="W56" s="79">
        <f t="shared" si="7"/>
        <v>0</v>
      </c>
      <c r="X56" s="76"/>
      <c r="Y56" s="76"/>
      <c r="Z56" s="69"/>
      <c r="AA56" s="79">
        <f t="shared" si="8"/>
        <v>0</v>
      </c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185">
        <f t="shared" si="0"/>
        <v>25000</v>
      </c>
      <c r="H57" s="172">
        <f t="shared" si="1"/>
        <v>25000</v>
      </c>
      <c r="I57" s="172">
        <f t="shared" si="1"/>
        <v>0</v>
      </c>
      <c r="J57" s="173"/>
      <c r="K57" s="82">
        <f t="shared" si="2"/>
        <v>0</v>
      </c>
      <c r="L57" s="76"/>
      <c r="M57" s="76"/>
      <c r="N57" s="69"/>
      <c r="O57" s="82">
        <f t="shared" si="4"/>
        <v>0</v>
      </c>
      <c r="P57" s="76"/>
      <c r="Q57" s="76"/>
      <c r="R57" s="69"/>
      <c r="S57" s="79">
        <f t="shared" si="6"/>
        <v>0</v>
      </c>
      <c r="T57" s="76"/>
      <c r="U57" s="73"/>
      <c r="V57" s="69"/>
      <c r="W57" s="79">
        <f t="shared" si="7"/>
        <v>25000</v>
      </c>
      <c r="X57" s="76">
        <f>D57*10</f>
        <v>25000</v>
      </c>
      <c r="Y57" s="76"/>
      <c r="Z57" s="69"/>
      <c r="AA57" s="79">
        <f t="shared" si="8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6</v>
      </c>
      <c r="F58" s="20">
        <f>D58*E58</f>
        <v>3000</v>
      </c>
      <c r="G58" s="185">
        <f t="shared" si="0"/>
        <v>3000</v>
      </c>
      <c r="H58" s="172">
        <f t="shared" si="1"/>
        <v>3000</v>
      </c>
      <c r="I58" s="172">
        <f t="shared" si="1"/>
        <v>0</v>
      </c>
      <c r="J58" s="173">
        <f t="shared" si="1"/>
        <v>0</v>
      </c>
      <c r="K58" s="82">
        <f t="shared" si="2"/>
        <v>0</v>
      </c>
      <c r="L58" s="76"/>
      <c r="M58" s="76"/>
      <c r="N58" s="69"/>
      <c r="O58" s="82">
        <f t="shared" si="4"/>
        <v>0</v>
      </c>
      <c r="P58" s="76"/>
      <c r="Q58" s="76"/>
      <c r="R58" s="69"/>
      <c r="S58" s="79">
        <f t="shared" si="6"/>
        <v>0</v>
      </c>
      <c r="T58" s="76"/>
      <c r="U58" s="73"/>
      <c r="V58" s="69"/>
      <c r="W58" s="79">
        <f t="shared" si="7"/>
        <v>3000</v>
      </c>
      <c r="X58" s="76">
        <f>D58*6</f>
        <v>3000</v>
      </c>
      <c r="Y58" s="76"/>
      <c r="Z58" s="69"/>
      <c r="AA58" s="79">
        <f t="shared" si="8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6</v>
      </c>
      <c r="F59" s="20">
        <f>D59*E59</f>
        <v>3600</v>
      </c>
      <c r="G59" s="185">
        <f t="shared" si="0"/>
        <v>3600</v>
      </c>
      <c r="H59" s="172">
        <f t="shared" si="1"/>
        <v>3600</v>
      </c>
      <c r="I59" s="172">
        <f t="shared" si="1"/>
        <v>0</v>
      </c>
      <c r="J59" s="173">
        <f t="shared" si="1"/>
        <v>0</v>
      </c>
      <c r="K59" s="82">
        <f t="shared" si="2"/>
        <v>0</v>
      </c>
      <c r="L59" s="76"/>
      <c r="M59" s="76"/>
      <c r="N59" s="69"/>
      <c r="O59" s="82">
        <f t="shared" si="4"/>
        <v>0</v>
      </c>
      <c r="P59" s="76"/>
      <c r="Q59" s="76"/>
      <c r="R59" s="69"/>
      <c r="S59" s="79">
        <f t="shared" si="6"/>
        <v>0</v>
      </c>
      <c r="T59" s="76"/>
      <c r="U59" s="73"/>
      <c r="V59" s="69"/>
      <c r="W59" s="79">
        <f t="shared" si="7"/>
        <v>3600</v>
      </c>
      <c r="X59" s="76">
        <f>+D59*6</f>
        <v>3600</v>
      </c>
      <c r="Y59" s="76"/>
      <c r="Z59" s="69"/>
      <c r="AA59" s="79">
        <f t="shared" si="8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185">
        <f t="shared" si="0"/>
        <v>5000</v>
      </c>
      <c r="H60" s="172">
        <f t="shared" si="1"/>
        <v>5000</v>
      </c>
      <c r="I60" s="172">
        <f t="shared" si="1"/>
        <v>0</v>
      </c>
      <c r="J60" s="173">
        <f t="shared" si="1"/>
        <v>0</v>
      </c>
      <c r="K60" s="82">
        <f t="shared" si="2"/>
        <v>0</v>
      </c>
      <c r="L60" s="76"/>
      <c r="M60" s="76"/>
      <c r="N60" s="69"/>
      <c r="O60" s="82">
        <f t="shared" si="4"/>
        <v>0</v>
      </c>
      <c r="P60" s="76"/>
      <c r="Q60" s="76"/>
      <c r="R60" s="69"/>
      <c r="S60" s="79">
        <f t="shared" si="6"/>
        <v>0</v>
      </c>
      <c r="T60" s="76"/>
      <c r="U60" s="73"/>
      <c r="V60" s="69"/>
      <c r="W60" s="79">
        <f t="shared" si="7"/>
        <v>5000</v>
      </c>
      <c r="X60" s="76">
        <f>D60*50</f>
        <v>5000</v>
      </c>
      <c r="Y60" s="76"/>
      <c r="Z60" s="69"/>
      <c r="AA60" s="79">
        <f t="shared" si="8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0"/>
        <v>0</v>
      </c>
      <c r="H61" s="172">
        <f t="shared" si="1"/>
        <v>0</v>
      </c>
      <c r="I61" s="172">
        <f t="shared" si="1"/>
        <v>0</v>
      </c>
      <c r="J61" s="173">
        <f t="shared" si="1"/>
        <v>0</v>
      </c>
      <c r="K61" s="82">
        <f t="shared" si="2"/>
        <v>0</v>
      </c>
      <c r="L61" s="76"/>
      <c r="M61" s="76"/>
      <c r="N61" s="69"/>
      <c r="O61" s="82">
        <f t="shared" si="4"/>
        <v>0</v>
      </c>
      <c r="P61" s="76"/>
      <c r="Q61" s="76"/>
      <c r="R61" s="69">
        <f t="shared" ref="R61" si="9">F61</f>
        <v>0</v>
      </c>
      <c r="S61" s="79">
        <f t="shared" si="6"/>
        <v>0</v>
      </c>
      <c r="T61" s="76"/>
      <c r="U61" s="73"/>
      <c r="V61" s="69"/>
      <c r="W61" s="79">
        <f t="shared" si="7"/>
        <v>0</v>
      </c>
      <c r="X61" s="76"/>
      <c r="Y61" s="76"/>
      <c r="Z61" s="69"/>
      <c r="AA61" s="79">
        <f t="shared" si="8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99100</v>
      </c>
      <c r="G63" s="186">
        <f t="shared" ref="G63:I63" si="10">SUM(G48:G61)</f>
        <v>99100</v>
      </c>
      <c r="H63" s="183">
        <f t="shared" si="10"/>
        <v>36600</v>
      </c>
      <c r="I63" s="183">
        <f t="shared" si="10"/>
        <v>0</v>
      </c>
      <c r="J63" s="183">
        <f>SUM(J48:J61)</f>
        <v>62500</v>
      </c>
      <c r="K63" s="91">
        <f t="shared" ref="K63:M63" ca="1" si="11">SUM(K48:K61)</f>
        <v>0</v>
      </c>
      <c r="L63" s="75">
        <f t="shared" si="11"/>
        <v>0</v>
      </c>
      <c r="M63" s="75">
        <f t="shared" si="11"/>
        <v>0</v>
      </c>
      <c r="N63" s="75">
        <f ca="1">SUM(N48:N61)</f>
        <v>0</v>
      </c>
      <c r="O63" s="91">
        <f t="shared" ref="O63:Q63" si="12">SUM(O48:O61)</f>
        <v>0</v>
      </c>
      <c r="P63" s="75">
        <f t="shared" si="12"/>
        <v>0</v>
      </c>
      <c r="Q63" s="75">
        <f t="shared" si="12"/>
        <v>0</v>
      </c>
      <c r="R63" s="75">
        <f>SUM(R48:R61)</f>
        <v>0</v>
      </c>
      <c r="S63" s="77">
        <f>SUM(S48:S61)</f>
        <v>62500</v>
      </c>
      <c r="T63" s="77">
        <f t="shared" ref="T63:V63" si="13">SUM(T48:T61)</f>
        <v>0</v>
      </c>
      <c r="U63" s="77">
        <f t="shared" si="13"/>
        <v>0</v>
      </c>
      <c r="V63" s="77">
        <f t="shared" si="13"/>
        <v>62500</v>
      </c>
      <c r="W63" s="77">
        <f>SUM(W48:W61)</f>
        <v>36600</v>
      </c>
      <c r="X63" s="77">
        <f t="shared" ref="X63:Z63" si="14">SUM(X48:X61)</f>
        <v>36600</v>
      </c>
      <c r="Y63" s="77">
        <f t="shared" si="14"/>
        <v>0</v>
      </c>
      <c r="Z63" s="77">
        <f t="shared" si="14"/>
        <v>0</v>
      </c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tabSelected="1" zoomScale="70" zoomScaleNormal="70" workbookViewId="0">
      <pane ySplit="4" topLeftCell="A5" activePane="bottomLeft" state="frozen"/>
      <selection pane="bottomLeft" activeCell="E56" sqref="E56"/>
    </sheetView>
  </sheetViews>
  <sheetFormatPr defaultRowHeight="15" x14ac:dyDescent="0.25"/>
  <cols>
    <col min="1" max="1" width="4.85546875" style="17" customWidth="1"/>
    <col min="2" max="2" width="6.85546875" style="31" customWidth="1"/>
    <col min="3" max="3" width="67.7109375" style="28" customWidth="1"/>
    <col min="4" max="4" width="13.5703125" style="28" customWidth="1"/>
    <col min="5" max="6" width="13.140625" style="28" customWidth="1"/>
    <col min="7" max="7" width="15" style="28" customWidth="1"/>
    <col min="8" max="8" width="13" style="28" customWidth="1"/>
    <col min="9" max="9" width="13.42578125" style="17" customWidth="1"/>
    <col min="10" max="10" width="11.140625" style="17" customWidth="1"/>
    <col min="11" max="11" width="14" style="17" customWidth="1"/>
    <col min="12" max="12" width="12.7109375" style="17" customWidth="1"/>
    <col min="13" max="13" width="13.7109375" style="17" customWidth="1"/>
    <col min="14" max="14" width="11.140625" style="17" customWidth="1"/>
    <col min="15" max="15" width="15.85546875" style="17" customWidth="1"/>
    <col min="16" max="16" width="12.7109375" style="17" customWidth="1"/>
    <col min="17" max="17" width="14" style="17" customWidth="1"/>
    <col min="18" max="18" width="11.140625" style="17" customWidth="1"/>
    <col min="19" max="19" width="14" style="17" customWidth="1"/>
    <col min="20" max="20" width="12.7109375" style="17" customWidth="1"/>
    <col min="21" max="21" width="12" style="17" customWidth="1"/>
    <col min="22" max="22" width="11.42578125" style="17" customWidth="1"/>
    <col min="23" max="23" width="12" style="17" customWidth="1"/>
    <col min="24" max="24" width="11.28515625" style="17" customWidth="1"/>
    <col min="25" max="25" width="12" style="17" customWidth="1"/>
    <col min="26" max="26" width="9.5703125" style="17" customWidth="1"/>
    <col min="27" max="27" width="13.28515625" style="17" customWidth="1"/>
    <col min="28" max="28" width="35.28515625" style="17" customWidth="1"/>
    <col min="29" max="16384" width="9.140625" style="17"/>
  </cols>
  <sheetData>
    <row r="1" spans="1:28" ht="15.75" thickBot="1" x14ac:dyDescent="0.3">
      <c r="D1" s="22"/>
      <c r="E1" s="22"/>
      <c r="F1" s="22"/>
      <c r="G1" s="22"/>
      <c r="H1" s="22"/>
    </row>
    <row r="2" spans="1:28" s="128" customFormat="1" ht="24.75" customHeight="1" thickBot="1" x14ac:dyDescent="0.25">
      <c r="A2" s="309" t="s">
        <v>37</v>
      </c>
      <c r="B2" s="312" t="s">
        <v>95</v>
      </c>
      <c r="C2" s="288" t="s">
        <v>38</v>
      </c>
      <c r="D2" s="303" t="s">
        <v>67</v>
      </c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4"/>
      <c r="AB2" s="297" t="s">
        <v>42</v>
      </c>
    </row>
    <row r="3" spans="1:28" s="128" customFormat="1" ht="12.75" thickBot="1" x14ac:dyDescent="0.25">
      <c r="A3" s="310"/>
      <c r="B3" s="313"/>
      <c r="C3" s="289"/>
      <c r="D3" s="300" t="s">
        <v>68</v>
      </c>
      <c r="E3" s="301"/>
      <c r="F3" s="301"/>
      <c r="G3" s="302"/>
      <c r="H3" s="291">
        <v>2021</v>
      </c>
      <c r="I3" s="292"/>
      <c r="J3" s="292"/>
      <c r="K3" s="293"/>
      <c r="L3" s="291">
        <v>2022</v>
      </c>
      <c r="M3" s="292"/>
      <c r="N3" s="292"/>
      <c r="O3" s="293"/>
      <c r="P3" s="292">
        <v>2023</v>
      </c>
      <c r="Q3" s="292"/>
      <c r="R3" s="292"/>
      <c r="S3" s="292"/>
      <c r="T3" s="291">
        <v>2024</v>
      </c>
      <c r="U3" s="292"/>
      <c r="V3" s="292"/>
      <c r="W3" s="293"/>
      <c r="X3" s="292">
        <v>2025</v>
      </c>
      <c r="Y3" s="292"/>
      <c r="Z3" s="292"/>
      <c r="AA3" s="292"/>
      <c r="AB3" s="298"/>
    </row>
    <row r="4" spans="1:28" s="128" customFormat="1" ht="27" customHeight="1" thickBot="1" x14ac:dyDescent="0.25">
      <c r="A4" s="311"/>
      <c r="B4" s="314"/>
      <c r="C4" s="315"/>
      <c r="D4" s="165" t="s">
        <v>39</v>
      </c>
      <c r="E4" s="166" t="s">
        <v>102</v>
      </c>
      <c r="F4" s="166" t="s">
        <v>66</v>
      </c>
      <c r="G4" s="188" t="s">
        <v>65</v>
      </c>
      <c r="H4" s="34" t="s">
        <v>39</v>
      </c>
      <c r="I4" s="33" t="s">
        <v>102</v>
      </c>
      <c r="J4" s="33" t="s">
        <v>66</v>
      </c>
      <c r="K4" s="35" t="s">
        <v>65</v>
      </c>
      <c r="L4" s="36" t="s">
        <v>39</v>
      </c>
      <c r="M4" s="33" t="s">
        <v>102</v>
      </c>
      <c r="N4" s="43" t="s">
        <v>66</v>
      </c>
      <c r="O4" s="37" t="s">
        <v>65</v>
      </c>
      <c r="P4" s="149" t="s">
        <v>39</v>
      </c>
      <c r="Q4" s="24" t="s">
        <v>102</v>
      </c>
      <c r="R4" s="24" t="s">
        <v>66</v>
      </c>
      <c r="S4" s="150" t="s">
        <v>65</v>
      </c>
      <c r="T4" s="42" t="s">
        <v>39</v>
      </c>
      <c r="U4" s="24" t="s">
        <v>102</v>
      </c>
      <c r="V4" s="24" t="s">
        <v>66</v>
      </c>
      <c r="W4" s="40" t="s">
        <v>65</v>
      </c>
      <c r="X4" s="151" t="s">
        <v>39</v>
      </c>
      <c r="Y4" s="24" t="s">
        <v>102</v>
      </c>
      <c r="Z4" s="38" t="s">
        <v>66</v>
      </c>
      <c r="AA4" s="41" t="s">
        <v>65</v>
      </c>
      <c r="AB4" s="299"/>
    </row>
    <row r="5" spans="1:28" s="128" customFormat="1" ht="12.75" x14ac:dyDescent="0.2">
      <c r="A5" s="138"/>
      <c r="B5" s="104" t="s">
        <v>89</v>
      </c>
      <c r="C5" s="131"/>
      <c r="D5" s="189"/>
      <c r="E5" s="190"/>
      <c r="F5" s="190"/>
      <c r="G5" s="191"/>
      <c r="H5" s="147"/>
      <c r="I5" s="132"/>
      <c r="J5" s="132"/>
      <c r="K5" s="148"/>
      <c r="L5" s="147"/>
      <c r="M5" s="132"/>
      <c r="N5" s="132"/>
      <c r="O5" s="148"/>
      <c r="P5" s="146"/>
      <c r="Q5" s="132"/>
      <c r="R5" s="132"/>
      <c r="S5" s="132"/>
      <c r="T5" s="147"/>
      <c r="U5" s="132"/>
      <c r="V5" s="132"/>
      <c r="W5" s="148"/>
      <c r="X5" s="146"/>
      <c r="Y5" s="132"/>
      <c r="Z5" s="132"/>
      <c r="AA5" s="132"/>
      <c r="AB5" s="137"/>
    </row>
    <row r="6" spans="1:28" s="127" customFormat="1" ht="29.25" customHeight="1" x14ac:dyDescent="0.2">
      <c r="A6" s="27"/>
      <c r="B6" s="305" t="s">
        <v>90</v>
      </c>
      <c r="C6" s="306"/>
      <c r="D6" s="192">
        <f>D7+D12+D23+D16</f>
        <v>3663013.5</v>
      </c>
      <c r="E6" s="192">
        <f t="shared" ref="E6:G6" si="0">E7+E12+E23+E16</f>
        <v>1175796</v>
      </c>
      <c r="F6" s="192">
        <f t="shared" si="0"/>
        <v>0</v>
      </c>
      <c r="G6" s="192">
        <f t="shared" si="0"/>
        <v>2672217.5</v>
      </c>
      <c r="H6" s="192">
        <f t="shared" ref="H6" ca="1" si="1">H7+H12+H23+H16</f>
        <v>121750</v>
      </c>
      <c r="I6" s="192">
        <f t="shared" ref="I6" si="2">I7+I12+I23+I16</f>
        <v>39010</v>
      </c>
      <c r="J6" s="192">
        <f t="shared" ref="J6" si="3">J7+J12+J23+J16</f>
        <v>0</v>
      </c>
      <c r="K6" s="192">
        <f t="shared" ref="K6" ca="1" si="4">K7+K12+K23+K16</f>
        <v>82740</v>
      </c>
      <c r="L6" s="192">
        <f t="shared" ref="L6" si="5">L7+L12+L23+L16</f>
        <v>1002987.5</v>
      </c>
      <c r="M6" s="192">
        <f t="shared" ref="M6" si="6">M7+M12+M23+M16</f>
        <v>76010</v>
      </c>
      <c r="N6" s="192">
        <f t="shared" ref="N6" si="7">N7+N12+N23+N16</f>
        <v>0</v>
      </c>
      <c r="O6" s="192">
        <f t="shared" ref="O6" si="8">O7+O12+O23+O16</f>
        <v>926977.5</v>
      </c>
      <c r="P6" s="192">
        <f t="shared" ref="P6" si="9">P7+P12+P23+P16</f>
        <v>1739266</v>
      </c>
      <c r="Q6" s="192">
        <f t="shared" ref="Q6" si="10">Q7+Q12+Q23+Q16</f>
        <v>739266</v>
      </c>
      <c r="R6" s="192">
        <f t="shared" ref="R6" si="11">R7+R12+R23+R16</f>
        <v>0</v>
      </c>
      <c r="S6" s="192">
        <f t="shared" ref="S6" si="12">S7+S12+S23+S16</f>
        <v>1000000</v>
      </c>
      <c r="T6" s="192">
        <f t="shared" ref="T6" si="13">T7+T12+T23+T16</f>
        <v>145230</v>
      </c>
      <c r="U6" s="192">
        <f t="shared" ref="U6" si="14">U7+U12+U23+U16</f>
        <v>145230</v>
      </c>
      <c r="V6" s="192">
        <f t="shared" ref="V6" si="15">V7+V12+V23+V16</f>
        <v>0</v>
      </c>
      <c r="W6" s="192">
        <f t="shared" ref="W6" si="16">W7+W12+W23+W16</f>
        <v>0</v>
      </c>
      <c r="X6" s="192">
        <f t="shared" ref="X6" si="17">X7+X12+X23+X16</f>
        <v>66280</v>
      </c>
      <c r="Y6" s="192">
        <f t="shared" ref="Y6" si="18">Y7+Y12+Y23+Y16</f>
        <v>66280</v>
      </c>
      <c r="Z6" s="192">
        <f t="shared" ref="Z6" si="19">Z7+Z12+Z23+Z16</f>
        <v>0</v>
      </c>
      <c r="AA6" s="192">
        <f t="shared" ref="AA6" si="20">AA7+AA12+AA23+AA16</f>
        <v>0</v>
      </c>
      <c r="AB6" s="44"/>
    </row>
    <row r="7" spans="1:28" s="127" customFormat="1" ht="15.75" customHeight="1" x14ac:dyDescent="0.2">
      <c r="A7" s="27"/>
      <c r="B7" s="136" t="s">
        <v>101</v>
      </c>
      <c r="C7" s="139"/>
      <c r="D7" s="198">
        <f>SUM(D8:D11)</f>
        <v>1357226</v>
      </c>
      <c r="E7" s="198">
        <f t="shared" ref="E7:G7" si="21">SUM(E8:E11)</f>
        <v>657976</v>
      </c>
      <c r="F7" s="198">
        <f t="shared" si="21"/>
        <v>0</v>
      </c>
      <c r="G7" s="198">
        <f t="shared" si="21"/>
        <v>699250</v>
      </c>
      <c r="H7" s="198">
        <f t="shared" ref="H7" si="22">SUM(H8:H11)</f>
        <v>38950</v>
      </c>
      <c r="I7" s="198">
        <f t="shared" ref="I7" si="23">SUM(I8:I11)</f>
        <v>38950</v>
      </c>
      <c r="J7" s="198">
        <f t="shared" ref="J7" si="24">SUM(J8:J11)</f>
        <v>0</v>
      </c>
      <c r="K7" s="198">
        <f t="shared" ref="K7" si="25">SUM(K8:K11)</f>
        <v>0</v>
      </c>
      <c r="L7" s="198">
        <f t="shared" ref="L7" si="26">SUM(L8:L11)</f>
        <v>513200</v>
      </c>
      <c r="M7" s="198">
        <f t="shared" ref="M7" si="27">SUM(M8:M11)</f>
        <v>63950</v>
      </c>
      <c r="N7" s="198">
        <f t="shared" ref="N7" si="28">SUM(N8:N11)</f>
        <v>0</v>
      </c>
      <c r="O7" s="198">
        <f t="shared" ref="O7" si="29">SUM(O8:O11)</f>
        <v>449250</v>
      </c>
      <c r="P7" s="198">
        <f t="shared" ref="P7" si="30">SUM(P8:P11)</f>
        <v>666766</v>
      </c>
      <c r="Q7" s="198">
        <f t="shared" ref="Q7" si="31">SUM(Q8:Q11)</f>
        <v>416766</v>
      </c>
      <c r="R7" s="198">
        <f t="shared" ref="R7" si="32">SUM(R8:R11)</f>
        <v>0</v>
      </c>
      <c r="S7" s="198">
        <f t="shared" ref="S7" si="33">SUM(S8:S11)</f>
        <v>250000</v>
      </c>
      <c r="T7" s="198">
        <f t="shared" ref="T7" si="34">SUM(T8:T11)</f>
        <v>72030</v>
      </c>
      <c r="U7" s="198">
        <f t="shared" ref="U7" si="35">SUM(U8:U11)</f>
        <v>72030</v>
      </c>
      <c r="V7" s="198">
        <f t="shared" ref="V7" si="36">SUM(V8:V11)</f>
        <v>0</v>
      </c>
      <c r="W7" s="198">
        <f t="shared" ref="W7" si="37">SUM(W8:W11)</f>
        <v>0</v>
      </c>
      <c r="X7" s="198">
        <f t="shared" ref="X7" si="38">SUM(X8:X11)</f>
        <v>66280</v>
      </c>
      <c r="Y7" s="198">
        <f t="shared" ref="Y7" si="39">SUM(Y8:Y11)</f>
        <v>66280</v>
      </c>
      <c r="Z7" s="198">
        <f t="shared" ref="Z7" si="40">SUM(Z8:Z11)</f>
        <v>0</v>
      </c>
      <c r="AA7" s="198">
        <f t="shared" ref="AA7" si="41">SUM(AA8:AA11)</f>
        <v>0</v>
      </c>
      <c r="AB7" s="44"/>
    </row>
    <row r="8" spans="1:28" s="128" customFormat="1" ht="51.75" customHeight="1" x14ac:dyDescent="0.2">
      <c r="A8" s="25"/>
      <c r="B8" s="29" t="s">
        <v>43</v>
      </c>
      <c r="C8" s="32" t="str">
        <f>'1.1.1.1'!B6</f>
        <v>1.1.1.1 Realizarea cercetării interdisciplinare privind cauzele, factorii de risc și consecințele violenței, exploatării și traficului de copii în mun. Chișinău, inclusiv risc corupțional (în baza considerentelor instituțional-administrative, societate, economic-actori privați, sondaje, inclusiv copii), Inclusiv (cyber)bullying (fenomen, cunoștințe, practici)</v>
      </c>
      <c r="D8" s="193">
        <f>'1.1.1.1'!G66</f>
        <v>363500</v>
      </c>
      <c r="E8" s="193">
        <f>'1.1.1.1'!H66</f>
        <v>151750</v>
      </c>
      <c r="F8" s="193">
        <f>'1.1.1.1'!I66</f>
        <v>0</v>
      </c>
      <c r="G8" s="193">
        <f>'1.1.1.1'!J66</f>
        <v>211750</v>
      </c>
      <c r="H8" s="101">
        <f>'1.1.1.1'!K66</f>
        <v>0</v>
      </c>
      <c r="I8" s="101">
        <f>'1.1.1.1'!L66</f>
        <v>0</v>
      </c>
      <c r="J8" s="101">
        <f>'1.1.1.1'!M66</f>
        <v>0</v>
      </c>
      <c r="K8" s="101">
        <f>'1.1.1.1'!N66</f>
        <v>0</v>
      </c>
      <c r="L8" s="101">
        <f>'1.1.1.1'!O66</f>
        <v>211750</v>
      </c>
      <c r="M8" s="101">
        <f>'1.1.1.1'!P66</f>
        <v>0</v>
      </c>
      <c r="N8" s="101">
        <f>'1.1.1.1'!Q66</f>
        <v>0</v>
      </c>
      <c r="O8" s="101">
        <f>'1.1.1.1'!R66</f>
        <v>211750</v>
      </c>
      <c r="P8" s="101">
        <f>'1.1.1.1'!S66</f>
        <v>52500</v>
      </c>
      <c r="Q8" s="101">
        <f>'1.1.1.1'!T66</f>
        <v>52500</v>
      </c>
      <c r="R8" s="101">
        <f>'1.1.1.1'!U66</f>
        <v>0</v>
      </c>
      <c r="S8" s="101">
        <f>'1.1.1.1'!V66</f>
        <v>0</v>
      </c>
      <c r="T8" s="101">
        <f>'1.1.1.1'!W66</f>
        <v>52500</v>
      </c>
      <c r="U8" s="101">
        <f>'1.1.1.1'!X66</f>
        <v>52500</v>
      </c>
      <c r="V8" s="101">
        <f>'1.1.1.1'!Y66</f>
        <v>0</v>
      </c>
      <c r="W8" s="101">
        <f>'1.1.1.1'!Z66</f>
        <v>0</v>
      </c>
      <c r="X8" s="101">
        <f>'1.1.1.1'!AA66</f>
        <v>46750</v>
      </c>
      <c r="Y8" s="101">
        <f>'1.1.1.1'!AB66</f>
        <v>46750</v>
      </c>
      <c r="Z8" s="101">
        <f>'1.1.1.1'!AC66</f>
        <v>0</v>
      </c>
      <c r="AA8" s="101">
        <f>'1.1.1.1'!AD66</f>
        <v>0</v>
      </c>
      <c r="AB8" s="45"/>
    </row>
    <row r="9" spans="1:28" s="128" customFormat="1" ht="51" customHeight="1" x14ac:dyDescent="0.2">
      <c r="A9" s="26"/>
      <c r="B9" s="30" t="s">
        <v>44</v>
      </c>
      <c r="C9" s="32" t="str">
        <f>'1.1.1.2'!B5</f>
        <v>1.1.1.2 Desfășurarea ședinței Comitetului coordonator constatările, concluziile studiului interdisciplinar cu participarea instituțiilor relevate (serviciile, instituțiile, poliția, procuratura, instanțele de judecată, societatea civilă) și formularea recomandărilor de acțiune</v>
      </c>
      <c r="D9" s="194">
        <f>'1.1.1.2'!G63</f>
        <v>35150</v>
      </c>
      <c r="E9" s="194">
        <f>'1.1.1.2'!H63</f>
        <v>35150</v>
      </c>
      <c r="F9" s="194">
        <f>'1.1.1.2'!I63</f>
        <v>0</v>
      </c>
      <c r="G9" s="194">
        <f>'1.1.1.2'!J63</f>
        <v>0</v>
      </c>
      <c r="H9" s="100">
        <f>'1.1.1.2'!K63</f>
        <v>7030</v>
      </c>
      <c r="I9" s="100">
        <f>'1.1.1.2'!L63</f>
        <v>7030</v>
      </c>
      <c r="J9" s="100">
        <f>'1.1.1.2'!M63</f>
        <v>0</v>
      </c>
      <c r="K9" s="100">
        <f>'1.1.1.2'!N63</f>
        <v>0</v>
      </c>
      <c r="L9" s="100">
        <f>'1.1.1.2'!O63</f>
        <v>7030</v>
      </c>
      <c r="M9" s="100">
        <f>'1.1.1.2'!P63</f>
        <v>7030</v>
      </c>
      <c r="N9" s="100">
        <f>'1.1.1.2'!Q63</f>
        <v>0</v>
      </c>
      <c r="O9" s="100">
        <f>'1.1.1.2'!R63</f>
        <v>0</v>
      </c>
      <c r="P9" s="100">
        <f>'1.1.1.2'!S63</f>
        <v>7030</v>
      </c>
      <c r="Q9" s="100">
        <f>'1.1.1.2'!T63</f>
        <v>7030</v>
      </c>
      <c r="R9" s="100">
        <f>'1.1.1.2'!U63</f>
        <v>0</v>
      </c>
      <c r="S9" s="100">
        <f>'1.1.1.2'!V63</f>
        <v>0</v>
      </c>
      <c r="T9" s="100">
        <f>'1.1.1.2'!W63</f>
        <v>7030</v>
      </c>
      <c r="U9" s="100">
        <f>'1.1.1.2'!X63</f>
        <v>7030</v>
      </c>
      <c r="V9" s="100">
        <f>'1.1.1.2'!Y63</f>
        <v>0</v>
      </c>
      <c r="W9" s="100">
        <f>'1.1.1.2'!Z63</f>
        <v>0</v>
      </c>
      <c r="X9" s="100">
        <f>'1.1.1.2'!AA63</f>
        <v>7030</v>
      </c>
      <c r="Y9" s="100">
        <f>'1.1.1.2'!AB63</f>
        <v>7030</v>
      </c>
      <c r="Z9" s="100">
        <f>'1.1.1.2'!AC63</f>
        <v>0</v>
      </c>
      <c r="AA9" s="100">
        <f>'1.1.1.2'!AD63</f>
        <v>0</v>
      </c>
      <c r="AB9" s="45"/>
    </row>
    <row r="10" spans="1:28" s="128" customFormat="1" ht="24" x14ac:dyDescent="0.2">
      <c r="A10" s="26"/>
      <c r="B10" s="30" t="s">
        <v>45</v>
      </c>
      <c r="C10" s="32" t="str">
        <f>'1.1.1.3'!B5</f>
        <v>1.1.1.3 Actualizarea Planului de acțiuni privind prevenirea și combaterea traficului de ființe umane pentru anul 2021-25 (activitatea 1.2.5 DGPDC).</v>
      </c>
      <c r="D10" s="194">
        <f>'1.1.1.3'!G64</f>
        <v>63840</v>
      </c>
      <c r="E10" s="194">
        <f>'1.1.1.3'!H64</f>
        <v>63840</v>
      </c>
      <c r="F10" s="194">
        <f>'1.1.1.3'!I64</f>
        <v>0</v>
      </c>
      <c r="G10" s="194">
        <f>'1.1.1.3'!J64</f>
        <v>0</v>
      </c>
      <c r="H10" s="100">
        <f>'1.1.1.3'!K64</f>
        <v>31920</v>
      </c>
      <c r="I10" s="100">
        <f>'1.1.1.3'!L64</f>
        <v>31920</v>
      </c>
      <c r="J10" s="100">
        <f>'1.1.1.3'!M64</f>
        <v>0</v>
      </c>
      <c r="K10" s="100">
        <f>'1.1.1.3'!N64</f>
        <v>0</v>
      </c>
      <c r="L10" s="100">
        <f>'1.1.1.3'!O64</f>
        <v>31920</v>
      </c>
      <c r="M10" s="100">
        <f>'1.1.1.3'!P64</f>
        <v>31920</v>
      </c>
      <c r="N10" s="100">
        <f>'1.1.1.3'!Q64</f>
        <v>0</v>
      </c>
      <c r="O10" s="100">
        <f>'1.1.1.3'!R64</f>
        <v>0</v>
      </c>
      <c r="P10" s="100">
        <f>'1.1.1.3'!S64</f>
        <v>0</v>
      </c>
      <c r="Q10" s="100">
        <f>'1.1.1.3'!T64</f>
        <v>0</v>
      </c>
      <c r="R10" s="100">
        <f>'1.1.1.3'!U64</f>
        <v>0</v>
      </c>
      <c r="S10" s="100">
        <f>'1.1.1.3'!V64</f>
        <v>0</v>
      </c>
      <c r="T10" s="100">
        <f>'1.1.1.3'!W64</f>
        <v>0</v>
      </c>
      <c r="U10" s="100">
        <f>'1.1.1.3'!X64</f>
        <v>0</v>
      </c>
      <c r="V10" s="100">
        <f>'1.1.1.3'!Y64</f>
        <v>0</v>
      </c>
      <c r="W10" s="100">
        <f>'1.1.1.3'!Z64</f>
        <v>0</v>
      </c>
      <c r="X10" s="100">
        <f>'1.1.1.3'!AA64</f>
        <v>0</v>
      </c>
      <c r="Y10" s="100">
        <f>'1.1.1.3'!AB64</f>
        <v>0</v>
      </c>
      <c r="Z10" s="100">
        <f>'1.1.1.3'!AC64</f>
        <v>0</v>
      </c>
      <c r="AA10" s="100">
        <f>'1.1.1.3'!AD64</f>
        <v>0</v>
      </c>
      <c r="AB10" s="45"/>
    </row>
    <row r="11" spans="1:28" s="128" customFormat="1" ht="36" x14ac:dyDescent="0.2">
      <c r="A11" s="26"/>
      <c r="B11" s="30" t="s">
        <v>136</v>
      </c>
      <c r="C11" s="32" t="str">
        <f>'1.1.1.4'!B5</f>
        <v xml:space="preserve">1.1.1.4 Modernizarea sistemului de înregistrare, evidență și sistematizare privind incidența violenței, exploatării și traficului în mun. Chișinău, inclusiv dezvoltarea platformei TIC, setarea datelor de colectat și setarea indicatorilor </v>
      </c>
      <c r="D11" s="194">
        <f>'1.1.1.4'!G65</f>
        <v>894736</v>
      </c>
      <c r="E11" s="194">
        <f>'1.1.1.4'!H65</f>
        <v>407236</v>
      </c>
      <c r="F11" s="194">
        <f>'1.1.1.4'!I65</f>
        <v>0</v>
      </c>
      <c r="G11" s="194">
        <f>'1.1.1.4'!J65</f>
        <v>487500</v>
      </c>
      <c r="H11" s="100">
        <f>'1.1.1.4'!K65</f>
        <v>0</v>
      </c>
      <c r="I11" s="100">
        <f>'1.1.1.4'!L65</f>
        <v>0</v>
      </c>
      <c r="J11" s="100">
        <f>'1.1.1.4'!M65</f>
        <v>0</v>
      </c>
      <c r="K11" s="100">
        <f>'1.1.1.4'!N65</f>
        <v>0</v>
      </c>
      <c r="L11" s="100">
        <f>'1.1.1.4'!O65</f>
        <v>262500</v>
      </c>
      <c r="M11" s="100">
        <f>'1.1.1.4'!P65</f>
        <v>25000</v>
      </c>
      <c r="N11" s="100">
        <f>'1.1.1.4'!Q65</f>
        <v>0</v>
      </c>
      <c r="O11" s="100">
        <f>'1.1.1.4'!R65</f>
        <v>237500</v>
      </c>
      <c r="P11" s="100">
        <f>'1.1.1.4'!S65</f>
        <v>607236</v>
      </c>
      <c r="Q11" s="100">
        <f>'1.1.1.4'!T65</f>
        <v>357236</v>
      </c>
      <c r="R11" s="100">
        <f>'1.1.1.4'!U65</f>
        <v>0</v>
      </c>
      <c r="S11" s="100">
        <f>'1.1.1.4'!V65</f>
        <v>250000</v>
      </c>
      <c r="T11" s="100">
        <f>'1.1.1.4'!W65</f>
        <v>12500</v>
      </c>
      <c r="U11" s="100">
        <f>'1.1.1.4'!X65</f>
        <v>12500</v>
      </c>
      <c r="V11" s="100">
        <f>'1.1.1.4'!Y65</f>
        <v>0</v>
      </c>
      <c r="W11" s="100">
        <f>'1.1.1.4'!Z65</f>
        <v>0</v>
      </c>
      <c r="X11" s="100">
        <f>'1.1.1.4'!AA65</f>
        <v>12500</v>
      </c>
      <c r="Y11" s="100">
        <f>'1.1.1.4'!AB65</f>
        <v>12500</v>
      </c>
      <c r="Z11" s="100">
        <f>'1.1.1.4'!AC65</f>
        <v>0</v>
      </c>
      <c r="AA11" s="100">
        <f>'1.1.1.4'!AD65</f>
        <v>0</v>
      </c>
      <c r="AB11" s="45"/>
    </row>
    <row r="12" spans="1:28" s="128" customFormat="1" ht="12" x14ac:dyDescent="0.2">
      <c r="A12" s="26"/>
      <c r="B12" s="133" t="s">
        <v>91</v>
      </c>
      <c r="C12" s="32"/>
      <c r="D12" s="198">
        <f>SUM(D13:D15)</f>
        <v>570600</v>
      </c>
      <c r="E12" s="198">
        <f t="shared" ref="E12:G12" si="42">SUM(E13:E15)</f>
        <v>120120</v>
      </c>
      <c r="F12" s="198">
        <f t="shared" si="42"/>
        <v>0</v>
      </c>
      <c r="G12" s="198">
        <f t="shared" si="42"/>
        <v>450480</v>
      </c>
      <c r="H12" s="198">
        <f t="shared" ref="H12" si="43">SUM(H13:H15)</f>
        <v>45300</v>
      </c>
      <c r="I12" s="198">
        <f t="shared" ref="I12" si="44">SUM(I13:I15)</f>
        <v>60</v>
      </c>
      <c r="J12" s="198">
        <f t="shared" ref="J12" si="45">SUM(J13:J15)</f>
        <v>0</v>
      </c>
      <c r="K12" s="198">
        <f t="shared" ref="K12" si="46">SUM(K13:K15)</f>
        <v>45240</v>
      </c>
      <c r="L12" s="198">
        <f t="shared" ref="L12" si="47">SUM(L13:L15)</f>
        <v>45300</v>
      </c>
      <c r="M12" s="198">
        <f t="shared" ref="M12" si="48">SUM(M13:M15)</f>
        <v>60</v>
      </c>
      <c r="N12" s="198">
        <f t="shared" ref="N12" si="49">SUM(N13:N15)</f>
        <v>0</v>
      </c>
      <c r="O12" s="198">
        <f t="shared" ref="O12" si="50">SUM(O13:O15)</f>
        <v>45240</v>
      </c>
      <c r="P12" s="198">
        <f t="shared" ref="P12" si="51">SUM(P13:P15)</f>
        <v>0</v>
      </c>
      <c r="Q12" s="198">
        <f t="shared" ref="Q12" si="52">SUM(Q13:Q15)</f>
        <v>0</v>
      </c>
      <c r="R12" s="198">
        <f t="shared" ref="R12" si="53">SUM(R13:R15)</f>
        <v>0</v>
      </c>
      <c r="S12" s="198">
        <f t="shared" ref="S12" si="54">SUM(S13:S15)</f>
        <v>0</v>
      </c>
      <c r="T12" s="198">
        <f t="shared" ref="T12" si="55">SUM(T13:T15)</f>
        <v>0</v>
      </c>
      <c r="U12" s="198">
        <f t="shared" ref="U12" si="56">SUM(U13:U15)</f>
        <v>0</v>
      </c>
      <c r="V12" s="198">
        <f t="shared" ref="V12" si="57">SUM(V13:V15)</f>
        <v>0</v>
      </c>
      <c r="W12" s="198">
        <f t="shared" ref="W12" si="58">SUM(W13:W15)</f>
        <v>0</v>
      </c>
      <c r="X12" s="198">
        <f t="shared" ref="X12" si="59">SUM(X13:X15)</f>
        <v>0</v>
      </c>
      <c r="Y12" s="198">
        <f t="shared" ref="Y12" si="60">SUM(Y13:Y15)</f>
        <v>0</v>
      </c>
      <c r="Z12" s="198">
        <f t="shared" ref="Z12" si="61">SUM(Z13:Z15)</f>
        <v>0</v>
      </c>
      <c r="AA12" s="198">
        <f t="shared" ref="AA12" si="62">SUM(AA13:AA15)</f>
        <v>0</v>
      </c>
      <c r="AB12" s="45"/>
    </row>
    <row r="13" spans="1:28" s="128" customFormat="1" ht="53.25" customHeight="1" x14ac:dyDescent="0.2">
      <c r="A13" s="26"/>
      <c r="B13" s="30" t="s">
        <v>46</v>
      </c>
      <c r="C13" s="32" t="str">
        <f>'1.1.2.1'!B5</f>
        <v>1.1.2.1 Desfășurarea campaniei de informare anuale, inclusiv (cyber)bullying pentru copii, tineret prin media și a rețelelor de socializare (elaborare mesaje specifice pentru fiecare categorie, elaborare mesaje video corespunzătoare, elaborare strategiei de campanie de plasare mesaje pentru categorii)</v>
      </c>
      <c r="D13" s="194">
        <f>'1.1.2.1'!G63</f>
        <v>240000</v>
      </c>
      <c r="E13" s="194">
        <f>'1.1.2.1'!H63</f>
        <v>60000</v>
      </c>
      <c r="F13" s="194">
        <f>'1.1.2.1'!I63</f>
        <v>0</v>
      </c>
      <c r="G13" s="194">
        <f>'1.1.2.1'!J63</f>
        <v>180000</v>
      </c>
      <c r="H13" s="100">
        <f>'1.1.2.1'!K63</f>
        <v>0</v>
      </c>
      <c r="I13" s="100">
        <f>'1.1.2.1'!L63</f>
        <v>0</v>
      </c>
      <c r="J13" s="100">
        <f>'1.1.2.1'!M63</f>
        <v>0</v>
      </c>
      <c r="K13" s="100">
        <f>'1.1.2.1'!N63</f>
        <v>0</v>
      </c>
      <c r="L13" s="100">
        <f>'1.1.2.1'!O63</f>
        <v>0</v>
      </c>
      <c r="M13" s="100">
        <f>'1.1.2.1'!P63</f>
        <v>0</v>
      </c>
      <c r="N13" s="100">
        <f>'1.1.2.1'!Q63</f>
        <v>0</v>
      </c>
      <c r="O13" s="100">
        <f>'1.1.2.1'!R63</f>
        <v>0</v>
      </c>
      <c r="P13" s="100">
        <f>'1.1.2.1'!S63</f>
        <v>0</v>
      </c>
      <c r="Q13" s="100">
        <f>'1.1.2.1'!T63</f>
        <v>0</v>
      </c>
      <c r="R13" s="100">
        <f>'1.1.2.1'!U63</f>
        <v>0</v>
      </c>
      <c r="S13" s="100">
        <f>'1.1.2.1'!V63</f>
        <v>0</v>
      </c>
      <c r="T13" s="100">
        <f>'1.1.2.1'!W63</f>
        <v>0</v>
      </c>
      <c r="U13" s="100">
        <f>'1.1.2.1'!X63</f>
        <v>0</v>
      </c>
      <c r="V13" s="100">
        <f>'1.1.2.1'!Y63</f>
        <v>0</v>
      </c>
      <c r="W13" s="100">
        <f>'1.1.2.1'!Z63</f>
        <v>0</v>
      </c>
      <c r="X13" s="100">
        <f>'1.1.2.1'!AA63</f>
        <v>0</v>
      </c>
      <c r="Y13" s="100">
        <f>'1.1.2.1'!AB63</f>
        <v>0</v>
      </c>
      <c r="Z13" s="100">
        <f>'1.1.2.1'!AC63</f>
        <v>0</v>
      </c>
      <c r="AA13" s="100">
        <f>'1.1.2.1'!AD63</f>
        <v>0</v>
      </c>
      <c r="AB13" s="45"/>
    </row>
    <row r="14" spans="1:28" s="128" customFormat="1" ht="36" x14ac:dyDescent="0.2">
      <c r="A14" s="26"/>
      <c r="B14" s="30" t="s">
        <v>47</v>
      </c>
      <c r="C14" s="32" t="str">
        <f>'1.1.2.2'!B5</f>
        <v>1.1.2.2 Informarea anuală a reprezentanților legali ai copiilor conform particularităților de vârstă în baza cercetării de atitudine prin intermediul rețelelor de socializare (mesaje individualizate cu chestionare)</v>
      </c>
      <c r="D14" s="194">
        <f>'1.1.2.2'!G62</f>
        <v>240000</v>
      </c>
      <c r="E14" s="194">
        <f>'1.1.2.2'!H62</f>
        <v>60000</v>
      </c>
      <c r="F14" s="194">
        <f>'1.1.2.2'!I62</f>
        <v>0</v>
      </c>
      <c r="G14" s="194">
        <f>'1.1.2.2'!J62</f>
        <v>180000</v>
      </c>
      <c r="H14" s="100">
        <f>'1.1.2.2'!K62</f>
        <v>0</v>
      </c>
      <c r="I14" s="100">
        <f>'1.1.2.2'!L62</f>
        <v>0</v>
      </c>
      <c r="J14" s="100">
        <f>'1.1.2.2'!M62</f>
        <v>0</v>
      </c>
      <c r="K14" s="100">
        <f>'1.1.2.2'!N62</f>
        <v>0</v>
      </c>
      <c r="L14" s="100">
        <f>'1.1.2.2'!O62</f>
        <v>0</v>
      </c>
      <c r="M14" s="100">
        <f>'1.1.2.2'!P62</f>
        <v>0</v>
      </c>
      <c r="N14" s="100">
        <f>'1.1.2.2'!Q62</f>
        <v>0</v>
      </c>
      <c r="O14" s="100">
        <f>'1.1.2.2'!R62</f>
        <v>0</v>
      </c>
      <c r="P14" s="100">
        <f>'1.1.2.2'!S62</f>
        <v>0</v>
      </c>
      <c r="Q14" s="100">
        <f>'1.1.2.2'!T62</f>
        <v>0</v>
      </c>
      <c r="R14" s="100">
        <f>'1.1.2.2'!U62</f>
        <v>0</v>
      </c>
      <c r="S14" s="100">
        <f>'1.1.2.2'!V62</f>
        <v>0</v>
      </c>
      <c r="T14" s="100">
        <f>'1.1.2.2'!W62</f>
        <v>0</v>
      </c>
      <c r="U14" s="100">
        <f>'1.1.2.2'!X62</f>
        <v>0</v>
      </c>
      <c r="V14" s="100">
        <f>'1.1.2.2'!Y62</f>
        <v>0</v>
      </c>
      <c r="W14" s="100">
        <f>'1.1.2.2'!Z62</f>
        <v>0</v>
      </c>
      <c r="X14" s="100">
        <f>'1.1.2.2'!AA62</f>
        <v>0</v>
      </c>
      <c r="Y14" s="100">
        <f>'1.1.2.2'!AB62</f>
        <v>0</v>
      </c>
      <c r="Z14" s="100">
        <f>'1.1.2.2'!AC62</f>
        <v>0</v>
      </c>
      <c r="AA14" s="100">
        <f>'1.1.2.2'!AD62</f>
        <v>0</v>
      </c>
      <c r="AB14" s="45"/>
    </row>
    <row r="15" spans="1:28" s="128" customFormat="1" ht="24" x14ac:dyDescent="0.2">
      <c r="A15" s="26"/>
      <c r="B15" s="30" t="s">
        <v>48</v>
      </c>
      <c r="C15" s="32" t="str">
        <f>'1.1.2.3'!B5</f>
        <v>1.1.2.3 Organizarea activităților de prevenire a TFU cu copii din CCCT, Serviciile de îngrijire alternativă (5.2.1)</v>
      </c>
      <c r="D15" s="194">
        <f>'1.1.2.3'!G63</f>
        <v>90600</v>
      </c>
      <c r="E15" s="194">
        <f>'1.1.2.3'!H63</f>
        <v>120</v>
      </c>
      <c r="F15" s="194">
        <f>'1.1.2.3'!I63</f>
        <v>0</v>
      </c>
      <c r="G15" s="194">
        <f>'1.1.2.3'!J63</f>
        <v>90480</v>
      </c>
      <c r="H15" s="100">
        <f>'1.1.2.3'!K63</f>
        <v>45300</v>
      </c>
      <c r="I15" s="100">
        <f>'1.1.2.3'!L63</f>
        <v>60</v>
      </c>
      <c r="J15" s="100">
        <f>'1.1.2.3'!M63</f>
        <v>0</v>
      </c>
      <c r="K15" s="100">
        <f>'1.1.2.3'!N63</f>
        <v>45240</v>
      </c>
      <c r="L15" s="100">
        <f>'1.1.2.3'!O63</f>
        <v>45300</v>
      </c>
      <c r="M15" s="100">
        <f>'1.1.2.3'!P63</f>
        <v>60</v>
      </c>
      <c r="N15" s="100">
        <f>'1.1.2.3'!Q63</f>
        <v>0</v>
      </c>
      <c r="O15" s="100">
        <f>'1.1.2.3'!R63</f>
        <v>45240</v>
      </c>
      <c r="P15" s="100">
        <f>'1.1.2.3'!S63</f>
        <v>0</v>
      </c>
      <c r="Q15" s="100">
        <f>'1.1.2.3'!T63</f>
        <v>0</v>
      </c>
      <c r="R15" s="100">
        <f>'1.1.2.3'!U63</f>
        <v>0</v>
      </c>
      <c r="S15" s="100">
        <f>'1.1.2.3'!V63</f>
        <v>0</v>
      </c>
      <c r="T15" s="100">
        <f>'1.1.2.3'!W63</f>
        <v>0</v>
      </c>
      <c r="U15" s="100">
        <f>'1.1.2.3'!X63</f>
        <v>0</v>
      </c>
      <c r="V15" s="100">
        <f>'1.1.2.3'!Y63</f>
        <v>0</v>
      </c>
      <c r="W15" s="100">
        <f>'1.1.2.3'!Z63</f>
        <v>0</v>
      </c>
      <c r="X15" s="100">
        <f>'1.1.2.3'!AA63</f>
        <v>0</v>
      </c>
      <c r="Y15" s="100">
        <f>'1.1.2.3'!AB63</f>
        <v>0</v>
      </c>
      <c r="Z15" s="100">
        <f>'1.1.2.3'!AC63</f>
        <v>0</v>
      </c>
      <c r="AA15" s="100">
        <f>'1.1.2.3'!AD63</f>
        <v>0</v>
      </c>
      <c r="AB15" s="45"/>
    </row>
    <row r="16" spans="1:28" s="128" customFormat="1" ht="12" x14ac:dyDescent="0.2">
      <c r="A16" s="26"/>
      <c r="B16" s="30" t="s">
        <v>92</v>
      </c>
      <c r="C16" s="32"/>
      <c r="D16" s="198">
        <f>D17+D18+D19+D20+D21+D22</f>
        <v>1089487.5</v>
      </c>
      <c r="E16" s="198">
        <f t="shared" ref="E16:AA16" si="63">E17+E18+E19+E20+E21+E22</f>
        <v>324500</v>
      </c>
      <c r="F16" s="198">
        <f t="shared" si="63"/>
        <v>0</v>
      </c>
      <c r="G16" s="198">
        <f t="shared" si="63"/>
        <v>949987.5</v>
      </c>
      <c r="H16" s="198">
        <f t="shared" si="63"/>
        <v>42500</v>
      </c>
      <c r="I16" s="198">
        <f t="shared" si="63"/>
        <v>0</v>
      </c>
      <c r="J16" s="198">
        <f t="shared" si="63"/>
        <v>0</v>
      </c>
      <c r="K16" s="198">
        <f t="shared" si="63"/>
        <v>42500</v>
      </c>
      <c r="L16" s="198">
        <f t="shared" si="63"/>
        <v>364487.5</v>
      </c>
      <c r="M16" s="198">
        <f t="shared" si="63"/>
        <v>12000</v>
      </c>
      <c r="N16" s="198">
        <f t="shared" si="63"/>
        <v>0</v>
      </c>
      <c r="O16" s="198">
        <f t="shared" si="63"/>
        <v>352487.5</v>
      </c>
      <c r="P16" s="198">
        <f t="shared" si="63"/>
        <v>630000</v>
      </c>
      <c r="Q16" s="198">
        <f t="shared" si="63"/>
        <v>317500</v>
      </c>
      <c r="R16" s="198">
        <f t="shared" si="63"/>
        <v>0</v>
      </c>
      <c r="S16" s="198">
        <f t="shared" si="63"/>
        <v>312500</v>
      </c>
      <c r="T16" s="198">
        <f t="shared" si="63"/>
        <v>0</v>
      </c>
      <c r="U16" s="198">
        <f t="shared" si="63"/>
        <v>0</v>
      </c>
      <c r="V16" s="198">
        <f t="shared" si="63"/>
        <v>0</v>
      </c>
      <c r="W16" s="198">
        <f t="shared" si="63"/>
        <v>0</v>
      </c>
      <c r="X16" s="198">
        <f t="shared" si="63"/>
        <v>0</v>
      </c>
      <c r="Y16" s="198">
        <f t="shared" si="63"/>
        <v>0</v>
      </c>
      <c r="Z16" s="198">
        <f t="shared" si="63"/>
        <v>0</v>
      </c>
      <c r="AA16" s="198">
        <f t="shared" si="63"/>
        <v>0</v>
      </c>
      <c r="AB16" s="45"/>
    </row>
    <row r="17" spans="1:28" s="128" customFormat="1" ht="22.5" customHeight="1" x14ac:dyDescent="0.2">
      <c r="A17" s="26"/>
      <c r="B17" s="30" t="s">
        <v>49</v>
      </c>
      <c r="C17" s="32" t="str">
        <f>'1.1.3.1'!B6</f>
        <v>1.1.3.1 Adaptarea curriculei școlare, materialelor educaționale (pentru profesori și elevi) din perspectiva drepturilor omului pentru profesioniștii din  domeniul educației și asistenței sociale</v>
      </c>
      <c r="D17" s="194">
        <f>'1.1.3.1'!G29</f>
        <v>537500</v>
      </c>
      <c r="E17" s="194">
        <f>'1.1.3.1'!H29</f>
        <v>312500</v>
      </c>
      <c r="F17" s="194">
        <f>'1.1.3.1'!I29</f>
        <v>0</v>
      </c>
      <c r="G17" s="194">
        <f>'1.1.3.1'!J29</f>
        <v>225000</v>
      </c>
      <c r="H17" s="100">
        <f>'1.1.3.1'!K29</f>
        <v>0</v>
      </c>
      <c r="I17" s="100">
        <f>'1.1.3.1'!L29</f>
        <v>0</v>
      </c>
      <c r="J17" s="100">
        <f>'1.1.3.1'!M29</f>
        <v>0</v>
      </c>
      <c r="K17" s="100">
        <f>'1.1.3.1'!N29</f>
        <v>0</v>
      </c>
      <c r="L17" s="100">
        <f>'1.1.3.1'!O29</f>
        <v>225000</v>
      </c>
      <c r="M17" s="100">
        <f>'1.1.3.1'!P29</f>
        <v>0</v>
      </c>
      <c r="N17" s="100">
        <f>'1.1.3.1'!Q29</f>
        <v>0</v>
      </c>
      <c r="O17" s="100">
        <f>'1.1.3.1'!R29</f>
        <v>225000</v>
      </c>
      <c r="P17" s="100">
        <f>'1.1.3.1'!S29</f>
        <v>312500</v>
      </c>
      <c r="Q17" s="100">
        <f>'1.1.3.1'!T29</f>
        <v>312500</v>
      </c>
      <c r="R17" s="100">
        <f>'1.1.3.1'!U29</f>
        <v>0</v>
      </c>
      <c r="S17" s="100">
        <f>'1.1.3.1'!V29</f>
        <v>0</v>
      </c>
      <c r="T17" s="100">
        <f>'1.1.3.1'!W29</f>
        <v>0</v>
      </c>
      <c r="U17" s="100">
        <f>'1.1.3.1'!X29</f>
        <v>0</v>
      </c>
      <c r="V17" s="100">
        <f>'1.1.3.1'!Y29</f>
        <v>0</v>
      </c>
      <c r="W17" s="100">
        <f>'1.1.3.1'!Z29</f>
        <v>0</v>
      </c>
      <c r="X17" s="100">
        <f>'1.1.3.1'!AA29</f>
        <v>0</v>
      </c>
      <c r="Y17" s="100">
        <f>'1.1.3.1'!AB29</f>
        <v>0</v>
      </c>
      <c r="Z17" s="100">
        <f>'1.1.3.1'!AC29</f>
        <v>0</v>
      </c>
      <c r="AA17" s="100">
        <f>'1.1.3.1'!AD29</f>
        <v>0</v>
      </c>
      <c r="AB17" s="45"/>
    </row>
    <row r="18" spans="1:28" s="128" customFormat="1" ht="24" x14ac:dyDescent="0.2">
      <c r="A18" s="26"/>
      <c r="B18" s="30" t="s">
        <v>50</v>
      </c>
      <c r="C18" s="32" t="str">
        <f>'1.1.3.2'!B6</f>
        <v>1.1.3.2 Pilotarea și implementarea curriculei adaptate programului instituțional de îmbunătățire a climatului psihologic școlar</v>
      </c>
      <c r="D18" s="194">
        <f>'1.1.3.2'!G65</f>
        <v>380000</v>
      </c>
      <c r="E18" s="194">
        <f>'1.1.3.2'!H65</f>
        <v>0</v>
      </c>
      <c r="F18" s="194">
        <f>'1.1.3.2'!I65</f>
        <v>0</v>
      </c>
      <c r="G18" s="194">
        <f>'1.1.3.2'!J65</f>
        <v>380000</v>
      </c>
      <c r="H18" s="100">
        <f>'1.1.3.2'!K65</f>
        <v>0</v>
      </c>
      <c r="I18" s="100">
        <f>'1.1.3.2'!L65</f>
        <v>0</v>
      </c>
      <c r="J18" s="100">
        <f>'1.1.3.2'!M65</f>
        <v>0</v>
      </c>
      <c r="K18" s="100">
        <f>'1.1.3.2'!N65</f>
        <v>0</v>
      </c>
      <c r="L18" s="100">
        <f>'1.1.3.2'!O65</f>
        <v>12500</v>
      </c>
      <c r="M18" s="100">
        <f>'1.1.3.2'!P65</f>
        <v>0</v>
      </c>
      <c r="N18" s="100">
        <f>'1.1.3.2'!Q65</f>
        <v>0</v>
      </c>
      <c r="O18" s="100">
        <f>'1.1.3.2'!R65</f>
        <v>12500</v>
      </c>
      <c r="P18" s="100">
        <f>'1.1.3.2'!S65</f>
        <v>317500</v>
      </c>
      <c r="Q18" s="100">
        <f>'1.1.3.2'!T65</f>
        <v>5000</v>
      </c>
      <c r="R18" s="100">
        <f>'1.1.3.2'!U65</f>
        <v>0</v>
      </c>
      <c r="S18" s="100">
        <f>'1.1.3.2'!V65</f>
        <v>312500</v>
      </c>
      <c r="T18" s="100">
        <f>'1.1.3.2'!W65</f>
        <v>0</v>
      </c>
      <c r="U18" s="100">
        <f>'1.1.3.2'!X65</f>
        <v>0</v>
      </c>
      <c r="V18" s="100">
        <f>'1.1.3.2'!Y65</f>
        <v>0</v>
      </c>
      <c r="W18" s="100">
        <f>'1.1.3.2'!Z65</f>
        <v>0</v>
      </c>
      <c r="X18" s="100">
        <f>'1.1.3.2'!AA65</f>
        <v>0</v>
      </c>
      <c r="Y18" s="100">
        <f>'1.1.3.2'!AB65</f>
        <v>0</v>
      </c>
      <c r="Z18" s="100">
        <f>'1.1.3.2'!AC65</f>
        <v>0</v>
      </c>
      <c r="AA18" s="100">
        <f>'1.1.3.2'!AD65</f>
        <v>0</v>
      </c>
      <c r="AB18" s="45"/>
    </row>
    <row r="19" spans="1:28" s="128" customFormat="1" ht="24" x14ac:dyDescent="0.2">
      <c r="A19" s="26"/>
      <c r="B19" s="30" t="s">
        <v>51</v>
      </c>
      <c r="C19" s="32" t="str">
        <f>'1.1.3.3'!B6</f>
        <v xml:space="preserve">1.1.3.3 Organizarea instruirilor pentru formatori din rândurilor copiilor pentru susținerea activismului civic al copiilor, tinerilor și a activităților de voluntariat </v>
      </c>
      <c r="D19" s="194">
        <f>'1.1.3.2'!G66</f>
        <v>0</v>
      </c>
      <c r="E19" s="194">
        <f>'1.1.3.3'!H63</f>
        <v>0</v>
      </c>
      <c r="F19" s="194">
        <f>'1.1.3.3'!I63</f>
        <v>0</v>
      </c>
      <c r="G19" s="194">
        <f>'1.1.3.3'!J63</f>
        <v>92500</v>
      </c>
      <c r="H19" s="100">
        <f>'1.1.3.3'!K63</f>
        <v>12500</v>
      </c>
      <c r="I19" s="100">
        <f>'1.1.3.3'!L63</f>
        <v>0</v>
      </c>
      <c r="J19" s="100">
        <f>'1.1.3.3'!M63</f>
        <v>0</v>
      </c>
      <c r="K19" s="100">
        <f>'1.1.3.3'!N63</f>
        <v>12500</v>
      </c>
      <c r="L19" s="100">
        <f>'1.1.3.3'!O63</f>
        <v>30000</v>
      </c>
      <c r="M19" s="100">
        <f>'1.1.3.3'!P63</f>
        <v>0</v>
      </c>
      <c r="N19" s="100">
        <f>'1.1.3.3'!Q63</f>
        <v>0</v>
      </c>
      <c r="O19" s="100">
        <f>'1.1.3.3'!R63</f>
        <v>30000</v>
      </c>
      <c r="P19" s="100">
        <f>'1.1.3.3'!S63</f>
        <v>0</v>
      </c>
      <c r="Q19" s="100">
        <f>'1.1.3.3'!T63</f>
        <v>0</v>
      </c>
      <c r="R19" s="100">
        <f>'1.1.3.3'!U63</f>
        <v>0</v>
      </c>
      <c r="S19" s="100">
        <f>'1.1.3.3'!V63</f>
        <v>0</v>
      </c>
      <c r="T19" s="100">
        <f>'1.1.3.3'!W63</f>
        <v>0</v>
      </c>
      <c r="U19" s="100">
        <f>'1.1.3.3'!X63</f>
        <v>0</v>
      </c>
      <c r="V19" s="100">
        <f>'1.1.3.3'!Y63</f>
        <v>0</v>
      </c>
      <c r="W19" s="100">
        <f>'1.1.3.3'!Z63</f>
        <v>0</v>
      </c>
      <c r="X19" s="100">
        <f>'1.1.3.3'!AA63</f>
        <v>0</v>
      </c>
      <c r="Y19" s="100">
        <f>'1.1.3.3'!AB63</f>
        <v>0</v>
      </c>
      <c r="Z19" s="100">
        <f>'1.1.3.3'!AC63</f>
        <v>0</v>
      </c>
      <c r="AA19" s="100">
        <f>'1.1.3.3'!AD63</f>
        <v>0</v>
      </c>
      <c r="AB19" s="45"/>
    </row>
    <row r="20" spans="1:28" s="128" customFormat="1" ht="24" x14ac:dyDescent="0.2">
      <c r="A20" s="26"/>
      <c r="B20" s="30" t="s">
        <v>137</v>
      </c>
      <c r="C20" s="32" t="str">
        <f>'1.1.3.4'!B6</f>
        <v>1.1.3.4 Desfășurarea (periodică) seminarelor de instruire cu tema: „Prevenirea și combaterea traficului de copii” (2.4.3)</v>
      </c>
      <c r="D20" s="194">
        <f>'1.1.3.4'!G63</f>
        <v>72487.5</v>
      </c>
      <c r="E20" s="194">
        <f>'1.1.3.4'!H63</f>
        <v>0</v>
      </c>
      <c r="F20" s="194">
        <f>'1.1.3.4'!I63</f>
        <v>0</v>
      </c>
      <c r="G20" s="194">
        <f>'1.1.3.4'!J63</f>
        <v>72487.5</v>
      </c>
      <c r="H20" s="194">
        <f>'1.1.3.4'!K63</f>
        <v>5000</v>
      </c>
      <c r="I20" s="194">
        <f>'1.1.3.4'!L63</f>
        <v>0</v>
      </c>
      <c r="J20" s="194">
        <f>'1.1.3.4'!M63</f>
        <v>0</v>
      </c>
      <c r="K20" s="194">
        <f>'1.1.3.4'!N63</f>
        <v>5000</v>
      </c>
      <c r="L20" s="194">
        <f>'1.1.3.4'!O63</f>
        <v>29987.5</v>
      </c>
      <c r="M20" s="194">
        <f>'1.1.3.4'!P63</f>
        <v>0</v>
      </c>
      <c r="N20" s="194">
        <f>'1.1.3.4'!Q63</f>
        <v>0</v>
      </c>
      <c r="O20" s="194">
        <f>'1.1.3.4'!R63</f>
        <v>29987.5</v>
      </c>
      <c r="P20" s="194">
        <f>'1.1.3.4'!S63</f>
        <v>0</v>
      </c>
      <c r="Q20" s="194">
        <f>'1.1.3.4'!T63</f>
        <v>0</v>
      </c>
      <c r="R20" s="194">
        <f>'1.1.3.4'!U63</f>
        <v>0</v>
      </c>
      <c r="S20" s="194">
        <f>'1.1.3.4'!V63</f>
        <v>0</v>
      </c>
      <c r="T20" s="194">
        <f>'1.1.3.4'!W63</f>
        <v>0</v>
      </c>
      <c r="U20" s="194">
        <f>'1.1.3.4'!X63</f>
        <v>0</v>
      </c>
      <c r="V20" s="194">
        <f>'1.1.3.4'!Y63</f>
        <v>0</v>
      </c>
      <c r="W20" s="194">
        <f>'1.1.3.4'!Z63</f>
        <v>0</v>
      </c>
      <c r="X20" s="194">
        <f>'1.1.3.4'!AA63</f>
        <v>0</v>
      </c>
      <c r="Y20" s="194">
        <f>'1.1.3.4'!AB63</f>
        <v>0</v>
      </c>
      <c r="Z20" s="194">
        <f>'1.1.3.4'!AC63</f>
        <v>0</v>
      </c>
      <c r="AA20" s="194">
        <f>'1.1.3.4'!AD63</f>
        <v>0</v>
      </c>
      <c r="AB20" s="45"/>
    </row>
    <row r="21" spans="1:28" s="128" customFormat="1" ht="28.5" customHeight="1" x14ac:dyDescent="0.2">
      <c r="A21" s="26"/>
      <c r="B21" s="30" t="s">
        <v>184</v>
      </c>
      <c r="C21" s="32" t="str">
        <f>'1.1.3.5'!B6</f>
        <v>1.1.3.5 Integrarea în centrele de zi pentru copii din municipiu a programelor de prevenire a abuzului față de copii adresat copiilor de diferite vârste (ore/anual obligatorie).</v>
      </c>
      <c r="D21" s="194">
        <f>'1.1.3.2'!G68</f>
        <v>0</v>
      </c>
      <c r="E21" s="194">
        <f>'1.1.3.5'!H63</f>
        <v>0</v>
      </c>
      <c r="F21" s="194">
        <f>'1.1.3.5'!I63</f>
        <v>0</v>
      </c>
      <c r="G21" s="194">
        <f>'1.1.3.5'!J63</f>
        <v>92500</v>
      </c>
      <c r="H21" s="100">
        <f>'1.1.3.5'!K63</f>
        <v>12500</v>
      </c>
      <c r="I21" s="100">
        <f>'1.1.3.5'!L63</f>
        <v>0</v>
      </c>
      <c r="J21" s="100">
        <f>'1.1.3.5'!M63</f>
        <v>0</v>
      </c>
      <c r="K21" s="100">
        <f>'1.1.3.5'!N63</f>
        <v>12500</v>
      </c>
      <c r="L21" s="100">
        <f>'1.1.3.5'!O63</f>
        <v>30000</v>
      </c>
      <c r="M21" s="100">
        <f>'1.1.3.5'!P63</f>
        <v>0</v>
      </c>
      <c r="N21" s="100">
        <f>'1.1.3.5'!Q63</f>
        <v>0</v>
      </c>
      <c r="O21" s="100">
        <f>'1.1.3.5'!R63</f>
        <v>30000</v>
      </c>
      <c r="P21" s="100">
        <f>'1.1.3.5'!S63</f>
        <v>0</v>
      </c>
      <c r="Q21" s="100">
        <f>'1.1.3.5'!T63</f>
        <v>0</v>
      </c>
      <c r="R21" s="100">
        <f>'1.1.3.5'!U63</f>
        <v>0</v>
      </c>
      <c r="S21" s="100">
        <f>'1.1.3.5'!V63</f>
        <v>0</v>
      </c>
      <c r="T21" s="100">
        <f>'1.1.3.5'!W63</f>
        <v>0</v>
      </c>
      <c r="U21" s="100">
        <f>'1.1.3.5'!X63</f>
        <v>0</v>
      </c>
      <c r="V21" s="100">
        <f>'1.1.3.5'!Y63</f>
        <v>0</v>
      </c>
      <c r="W21" s="100">
        <f>'1.1.3.5'!Z63</f>
        <v>0</v>
      </c>
      <c r="X21" s="100">
        <f>'1.1.3.5'!AA63</f>
        <v>0</v>
      </c>
      <c r="Y21" s="100">
        <f>'1.1.3.5'!AB63</f>
        <v>0</v>
      </c>
      <c r="Z21" s="100">
        <f>'1.1.3.5'!AC63</f>
        <v>0</v>
      </c>
      <c r="AA21" s="100">
        <f>'1.1.3.5'!AD63</f>
        <v>0</v>
      </c>
      <c r="AB21" s="45"/>
    </row>
    <row r="22" spans="1:28" s="128" customFormat="1" ht="27.75" customHeight="1" x14ac:dyDescent="0.2">
      <c r="A22" s="26"/>
      <c r="B22" s="30" t="s">
        <v>185</v>
      </c>
      <c r="C22" s="32" t="str">
        <f>'1.1.3.6'!B6</f>
        <v>1.1.3.6 Introducerea în conținutul programelor de instruire a părinților și îngrijitorilor a orelor de prevenire a abuzului față de copii</v>
      </c>
      <c r="D22" s="194">
        <f>'1.1.3.6'!G63</f>
        <v>99500</v>
      </c>
      <c r="E22" s="194">
        <f>'1.1.3.6'!H63</f>
        <v>12000</v>
      </c>
      <c r="F22" s="194">
        <f>'1.1.3.6'!I63</f>
        <v>0</v>
      </c>
      <c r="G22" s="194">
        <f>'1.1.3.6'!J63</f>
        <v>87500</v>
      </c>
      <c r="H22" s="194">
        <f>'1.1.3.6'!K63</f>
        <v>12500</v>
      </c>
      <c r="I22" s="194">
        <f>'1.1.3.6'!L63</f>
        <v>0</v>
      </c>
      <c r="J22" s="194">
        <f>'1.1.3.6'!M63</f>
        <v>0</v>
      </c>
      <c r="K22" s="194">
        <f>'1.1.3.6'!N63</f>
        <v>12500</v>
      </c>
      <c r="L22" s="194">
        <f>'1.1.3.6'!O63</f>
        <v>37000</v>
      </c>
      <c r="M22" s="194">
        <f>'1.1.3.6'!P63</f>
        <v>12000</v>
      </c>
      <c r="N22" s="194">
        <f>'1.1.3.6'!Q63</f>
        <v>0</v>
      </c>
      <c r="O22" s="194">
        <f>'1.1.3.6'!R63</f>
        <v>25000</v>
      </c>
      <c r="P22" s="194">
        <f>'1.1.3.6'!S63</f>
        <v>0</v>
      </c>
      <c r="Q22" s="194">
        <f>'1.1.3.6'!T63</f>
        <v>0</v>
      </c>
      <c r="R22" s="194">
        <f>'1.1.3.6'!U63</f>
        <v>0</v>
      </c>
      <c r="S22" s="194">
        <f>'1.1.3.6'!V63</f>
        <v>0</v>
      </c>
      <c r="T22" s="194">
        <f>'1.1.3.6'!W63</f>
        <v>0</v>
      </c>
      <c r="U22" s="194">
        <f>'1.1.3.6'!X63</f>
        <v>0</v>
      </c>
      <c r="V22" s="194">
        <f>'1.1.3.6'!Y63</f>
        <v>0</v>
      </c>
      <c r="W22" s="194">
        <f>'1.1.3.6'!Z63</f>
        <v>0</v>
      </c>
      <c r="X22" s="194">
        <f>'1.1.3.6'!AA63</f>
        <v>0</v>
      </c>
      <c r="Y22" s="194">
        <f>'1.1.3.6'!AB63</f>
        <v>0</v>
      </c>
      <c r="Z22" s="194">
        <f>'1.1.3.6'!AC63</f>
        <v>0</v>
      </c>
      <c r="AA22" s="194">
        <f>'1.1.3.6'!AD63</f>
        <v>0</v>
      </c>
      <c r="AB22" s="45"/>
    </row>
    <row r="23" spans="1:28" s="128" customFormat="1" ht="12" x14ac:dyDescent="0.2">
      <c r="A23" s="26"/>
      <c r="B23" s="133" t="s">
        <v>93</v>
      </c>
      <c r="C23" s="32"/>
      <c r="D23" s="198">
        <f>SUM(D24:D27)</f>
        <v>645700</v>
      </c>
      <c r="E23" s="198">
        <f t="shared" ref="E23:G23" si="64">SUM(E24:E27)</f>
        <v>73200</v>
      </c>
      <c r="F23" s="198">
        <f t="shared" si="64"/>
        <v>0</v>
      </c>
      <c r="G23" s="198">
        <f t="shared" si="64"/>
        <v>572500</v>
      </c>
      <c r="H23" s="198">
        <f t="shared" ref="H23" ca="1" si="65">SUM(H24:H27)</f>
        <v>572500</v>
      </c>
      <c r="I23" s="198">
        <f t="shared" ref="I23" si="66">SUM(I24:I27)</f>
        <v>0</v>
      </c>
      <c r="J23" s="198">
        <f t="shared" ref="J23" si="67">SUM(J24:J27)</f>
        <v>0</v>
      </c>
      <c r="K23" s="198">
        <f t="shared" ref="K23" ca="1" si="68">SUM(K24:K27)</f>
        <v>572500</v>
      </c>
      <c r="L23" s="198">
        <f t="shared" ref="L23" si="69">SUM(L24:L27)</f>
        <v>80000</v>
      </c>
      <c r="M23" s="198">
        <f t="shared" ref="M23" si="70">SUM(M24:M27)</f>
        <v>0</v>
      </c>
      <c r="N23" s="198">
        <f t="shared" ref="N23" si="71">SUM(N24:N27)</f>
        <v>0</v>
      </c>
      <c r="O23" s="198">
        <f t="shared" ref="O23" si="72">SUM(O24:O27)</f>
        <v>80000</v>
      </c>
      <c r="P23" s="198">
        <f t="shared" ref="P23" si="73">SUM(P24:P27)</f>
        <v>442500</v>
      </c>
      <c r="Q23" s="198">
        <f t="shared" ref="Q23" si="74">SUM(Q24:Q27)</f>
        <v>5000</v>
      </c>
      <c r="R23" s="198">
        <f t="shared" ref="R23" si="75">SUM(R24:R27)</f>
        <v>0</v>
      </c>
      <c r="S23" s="198">
        <f t="shared" ref="S23" si="76">SUM(S24:S27)</f>
        <v>437500</v>
      </c>
      <c r="T23" s="198">
        <f t="shared" ref="T23" si="77">SUM(T24:T27)</f>
        <v>73200</v>
      </c>
      <c r="U23" s="198">
        <f t="shared" ref="U23" si="78">SUM(U24:U27)</f>
        <v>73200</v>
      </c>
      <c r="V23" s="198">
        <f t="shared" ref="V23" si="79">SUM(V24:V27)</f>
        <v>0</v>
      </c>
      <c r="W23" s="198">
        <f t="shared" ref="W23" si="80">SUM(W24:W27)</f>
        <v>0</v>
      </c>
      <c r="X23" s="198">
        <f t="shared" ref="X23" si="81">SUM(X24:X27)</f>
        <v>0</v>
      </c>
      <c r="Y23" s="198">
        <f t="shared" ref="Y23" si="82">SUM(Y24:Y27)</f>
        <v>0</v>
      </c>
      <c r="Z23" s="198">
        <f t="shared" ref="Z23" si="83">SUM(Z24:Z27)</f>
        <v>0</v>
      </c>
      <c r="AA23" s="198">
        <f t="shared" ref="AA23" si="84">SUM(AA24:AA27)</f>
        <v>0</v>
      </c>
      <c r="AB23" s="45"/>
    </row>
    <row r="24" spans="1:28" s="128" customFormat="1" ht="36" x14ac:dyDescent="0.2">
      <c r="A24" s="26"/>
      <c r="B24" s="30" t="s">
        <v>52</v>
      </c>
      <c r="C24" s="32" t="str">
        <f>'1.1.4.1'!B6</f>
        <v>1.1.4.1 Perfecționarea programei de formare a abilităților de viață independentă pe baza experienței existente cu materialele instructive accesibile și interactive în context formal și neformal (inclusiv opțiunii online, game-ing, diferite platforme sociale)</v>
      </c>
      <c r="D24" s="194">
        <f>'1.1.4.1'!G64</f>
        <v>380000</v>
      </c>
      <c r="E24" s="194">
        <f>'1.1.4.1'!H64</f>
        <v>0</v>
      </c>
      <c r="F24" s="194">
        <f>'1.1.4.1'!I64</f>
        <v>0</v>
      </c>
      <c r="G24" s="194">
        <f>'1.1.4.1'!J64</f>
        <v>380000</v>
      </c>
      <c r="H24" s="100">
        <f>'1.1.4.1'!K64</f>
        <v>0</v>
      </c>
      <c r="I24" s="100">
        <f>'1.1.4.1'!L64</f>
        <v>0</v>
      </c>
      <c r="J24" s="100">
        <f>'1.1.4.1'!M64</f>
        <v>0</v>
      </c>
      <c r="K24" s="100">
        <f>'1.1.4.1'!N64</f>
        <v>0</v>
      </c>
      <c r="L24" s="100">
        <f>'1.1.4.1'!O64</f>
        <v>12500</v>
      </c>
      <c r="M24" s="100">
        <f>'1.1.4.1'!P64</f>
        <v>0</v>
      </c>
      <c r="N24" s="100">
        <f>'1.1.4.1'!Q64</f>
        <v>0</v>
      </c>
      <c r="O24" s="100">
        <f>'1.1.4.1'!R64</f>
        <v>12500</v>
      </c>
      <c r="P24" s="100">
        <f>'1.1.4.1'!S64</f>
        <v>317500</v>
      </c>
      <c r="Q24" s="100">
        <f>'1.1.4.1'!T64</f>
        <v>5000</v>
      </c>
      <c r="R24" s="100">
        <f>'1.1.4.1'!U64</f>
        <v>0</v>
      </c>
      <c r="S24" s="100">
        <f>'1.1.4.1'!V64</f>
        <v>312500</v>
      </c>
      <c r="T24" s="100">
        <f>'1.1.4.1'!W64</f>
        <v>0</v>
      </c>
      <c r="U24" s="100">
        <f>'1.1.4.1'!X64</f>
        <v>0</v>
      </c>
      <c r="V24" s="100">
        <f>'1.1.4.1'!Y64</f>
        <v>0</v>
      </c>
      <c r="W24" s="100">
        <f>'1.1.4.1'!Z64</f>
        <v>0</v>
      </c>
      <c r="X24" s="100">
        <f>'1.1.4.1'!AA64</f>
        <v>0</v>
      </c>
      <c r="Y24" s="100">
        <f>'1.1.4.1'!AB64</f>
        <v>0</v>
      </c>
      <c r="Z24" s="100">
        <f>'1.1.4.1'!AC64</f>
        <v>0</v>
      </c>
      <c r="AA24" s="100">
        <f>'1.1.4.1'!AD64</f>
        <v>0</v>
      </c>
      <c r="AB24" s="45"/>
    </row>
    <row r="25" spans="1:28" s="128" customFormat="1" ht="24" x14ac:dyDescent="0.2">
      <c r="A25" s="26"/>
      <c r="B25" s="30" t="s">
        <v>53</v>
      </c>
      <c r="C25" s="32" t="str">
        <f>'1.1.4.2'!B6</f>
        <v xml:space="preserve">1.1.4.2 Analiza procedurilor/programelor de instruire existente în serviciile sociale de îngrijire alternativă in municipiu. </v>
      </c>
      <c r="D25" s="194">
        <f>'1.1.4.2'!G63</f>
        <v>67500</v>
      </c>
      <c r="E25" s="194">
        <f>'1.1.4.2'!H63</f>
        <v>0</v>
      </c>
      <c r="F25" s="194">
        <f>'1.1.4.2'!I63</f>
        <v>0</v>
      </c>
      <c r="G25" s="194">
        <f>'1.1.4.2'!J63</f>
        <v>67500</v>
      </c>
      <c r="H25" s="100">
        <f>'1.1.4.2'!K63</f>
        <v>0</v>
      </c>
      <c r="I25" s="100">
        <f>'1.1.4.2'!L63</f>
        <v>0</v>
      </c>
      <c r="J25" s="100">
        <f>'1.1.4.2'!M63</f>
        <v>0</v>
      </c>
      <c r="K25" s="100">
        <f>'1.1.4.2'!N63</f>
        <v>0</v>
      </c>
      <c r="L25" s="100">
        <f>'1.1.4.2'!O63</f>
        <v>67500</v>
      </c>
      <c r="M25" s="100">
        <f>'1.1.4.2'!P63</f>
        <v>0</v>
      </c>
      <c r="N25" s="100">
        <f>'1.1.4.2'!Q63</f>
        <v>0</v>
      </c>
      <c r="O25" s="100">
        <f>'1.1.4.2'!R63</f>
        <v>67500</v>
      </c>
      <c r="P25" s="100">
        <f>'1.1.4.2'!S63</f>
        <v>0</v>
      </c>
      <c r="Q25" s="100">
        <f>'1.1.4.2'!T63</f>
        <v>0</v>
      </c>
      <c r="R25" s="100">
        <f>'1.1.4.2'!U63</f>
        <v>0</v>
      </c>
      <c r="S25" s="100">
        <f>'1.1.4.2'!V63</f>
        <v>0</v>
      </c>
      <c r="T25" s="100">
        <f>'1.1.4.2'!W63</f>
        <v>0</v>
      </c>
      <c r="U25" s="100">
        <f>'1.1.4.2'!X63</f>
        <v>0</v>
      </c>
      <c r="V25" s="100">
        <f>'1.1.4.2'!Y63</f>
        <v>0</v>
      </c>
      <c r="W25" s="100">
        <f>'1.1.4.2'!Z63</f>
        <v>0</v>
      </c>
      <c r="X25" s="100">
        <f>'1.1.4.2'!AA63</f>
        <v>0</v>
      </c>
      <c r="Y25" s="100">
        <f>'1.1.4.2'!AB63</f>
        <v>0</v>
      </c>
      <c r="Z25" s="100">
        <f>'1.1.4.2'!AC63</f>
        <v>0</v>
      </c>
      <c r="AA25" s="100">
        <f>'1.1.4.2'!AD63</f>
        <v>0</v>
      </c>
      <c r="AB25" s="45"/>
    </row>
    <row r="26" spans="1:28" s="128" customFormat="1" ht="18.75" customHeight="1" x14ac:dyDescent="0.2">
      <c r="A26" s="26"/>
      <c r="B26" s="30" t="s">
        <v>138</v>
      </c>
      <c r="C26" s="32" t="str">
        <f>'1.1.4.3'!B6</f>
        <v>1.1.4.3 Pilotarea și implementarea modulului în formatul online și în mediul școlar, formarea grupului de formatori din rândul copiilor, tinerilor și cadrului didactic</v>
      </c>
      <c r="D26" s="194">
        <f>'1.1.4.3'!G63</f>
        <v>99100</v>
      </c>
      <c r="E26" s="194">
        <f>'1.1.4.3'!H63</f>
        <v>36600</v>
      </c>
      <c r="F26" s="194">
        <f>'1.1.4.3'!I63</f>
        <v>0</v>
      </c>
      <c r="G26" s="194">
        <f>'1.1.4.3'!J63</f>
        <v>62500</v>
      </c>
      <c r="H26" s="100">
        <f ca="1">'1.1.4.3'!K63</f>
        <v>0</v>
      </c>
      <c r="I26" s="100">
        <f>'1.1.4.3'!L63</f>
        <v>0</v>
      </c>
      <c r="J26" s="100">
        <f>'1.1.4.3'!M63</f>
        <v>0</v>
      </c>
      <c r="K26" s="100">
        <f ca="1">'1.1.4.3'!N63</f>
        <v>0</v>
      </c>
      <c r="L26" s="100">
        <f>'1.1.4.3'!O63</f>
        <v>0</v>
      </c>
      <c r="M26" s="100">
        <f>'1.1.4.3'!P63</f>
        <v>0</v>
      </c>
      <c r="N26" s="100">
        <f>'1.1.4.3'!Q63</f>
        <v>0</v>
      </c>
      <c r="O26" s="100">
        <f>'1.1.4.3'!R63</f>
        <v>0</v>
      </c>
      <c r="P26" s="100">
        <f>'1.1.4.3'!S63</f>
        <v>62500</v>
      </c>
      <c r="Q26" s="100">
        <f>'1.1.4.3'!T63</f>
        <v>0</v>
      </c>
      <c r="R26" s="100">
        <f>'1.1.4.3'!U63</f>
        <v>0</v>
      </c>
      <c r="S26" s="100">
        <f>'1.1.4.3'!V63</f>
        <v>62500</v>
      </c>
      <c r="T26" s="100">
        <f>'1.1.4.3'!W63</f>
        <v>36600</v>
      </c>
      <c r="U26" s="100">
        <f>'1.1.4.3'!X63</f>
        <v>36600</v>
      </c>
      <c r="V26" s="100">
        <f>'1.1.4.3'!Y63</f>
        <v>0</v>
      </c>
      <c r="W26" s="100">
        <f>'1.1.4.3'!Z63</f>
        <v>0</v>
      </c>
      <c r="X26" s="100">
        <f>'1.1.4.3'!AA63</f>
        <v>0</v>
      </c>
      <c r="Y26" s="100">
        <f>'1.1.4.3'!AB63</f>
        <v>0</v>
      </c>
      <c r="Z26" s="100">
        <f>'1.1.4.3'!AC63</f>
        <v>0</v>
      </c>
      <c r="AA26" s="100">
        <f>'1.1.4.3'!AD63</f>
        <v>0</v>
      </c>
      <c r="AB26" s="45"/>
    </row>
    <row r="27" spans="1:28" s="128" customFormat="1" ht="27" customHeight="1" x14ac:dyDescent="0.2">
      <c r="A27" s="26"/>
      <c r="B27" s="113" t="s">
        <v>179</v>
      </c>
      <c r="C27" s="32" t="str">
        <f>'1.1.4.4'!B6</f>
        <v xml:space="preserve">1.1.4.4 Sporirea capacităților CRSCT în dezvoltarea abilităților de viață independentă a copiilor și tinerilor pentru diferite categorii </v>
      </c>
      <c r="D27" s="194">
        <f>'1.1.4.4'!G63</f>
        <v>99100</v>
      </c>
      <c r="E27" s="194">
        <f>'1.1.4.4'!H63</f>
        <v>36600</v>
      </c>
      <c r="F27" s="194">
        <f>'1.1.4.4'!I63</f>
        <v>0</v>
      </c>
      <c r="G27" s="194">
        <f>'1.1.4.4'!J63</f>
        <v>62500</v>
      </c>
      <c r="H27" s="100">
        <f ca="1">'1.1.4.4'!K63</f>
        <v>0</v>
      </c>
      <c r="I27" s="100">
        <f>'1.1.4.4'!L63</f>
        <v>0</v>
      </c>
      <c r="J27" s="100">
        <f>'1.1.4.4'!M63</f>
        <v>0</v>
      </c>
      <c r="K27" s="100">
        <f ca="1">'1.1.4.4'!N63</f>
        <v>0</v>
      </c>
      <c r="L27" s="100">
        <f>'1.1.4.4'!O63</f>
        <v>0</v>
      </c>
      <c r="M27" s="100">
        <f>'1.1.4.4'!P63</f>
        <v>0</v>
      </c>
      <c r="N27" s="100">
        <f>'1.1.4.4'!Q63</f>
        <v>0</v>
      </c>
      <c r="O27" s="100">
        <f>'1.1.4.4'!R63</f>
        <v>0</v>
      </c>
      <c r="P27" s="100">
        <f>'1.1.4.4'!S63</f>
        <v>62500</v>
      </c>
      <c r="Q27" s="100">
        <f>'1.1.4.4'!T63</f>
        <v>0</v>
      </c>
      <c r="R27" s="100">
        <f>'1.1.4.4'!U63</f>
        <v>0</v>
      </c>
      <c r="S27" s="100">
        <f>'1.1.4.4'!V63</f>
        <v>62500</v>
      </c>
      <c r="T27" s="100">
        <f>'1.1.4.4'!W63</f>
        <v>36600</v>
      </c>
      <c r="U27" s="100">
        <f>'1.1.4.4'!X63</f>
        <v>36600</v>
      </c>
      <c r="V27" s="100">
        <f>'1.1.4.4'!Y63</f>
        <v>0</v>
      </c>
      <c r="W27" s="100">
        <f>'1.1.4.4'!Z63</f>
        <v>0</v>
      </c>
      <c r="X27" s="100">
        <f>'1.1.4.4'!AA63</f>
        <v>0</v>
      </c>
      <c r="Y27" s="100">
        <f>'1.1.4.4'!AB63</f>
        <v>0</v>
      </c>
      <c r="Z27" s="100">
        <f>'1.1.4.4'!AC63</f>
        <v>0</v>
      </c>
      <c r="AA27" s="100">
        <f>'1.1.4.4'!AD63</f>
        <v>0</v>
      </c>
      <c r="AB27" s="45"/>
    </row>
    <row r="28" spans="1:28" s="128" customFormat="1" ht="13.5" x14ac:dyDescent="0.25">
      <c r="A28" s="26"/>
      <c r="B28" s="135" t="s">
        <v>94</v>
      </c>
      <c r="C28" s="103"/>
      <c r="D28" s="195">
        <f>D29+D37+D43+D48</f>
        <v>14510025</v>
      </c>
      <c r="E28" s="195">
        <f t="shared" ref="E28:G28" si="85">E29+E37+E43+E48</f>
        <v>10766950</v>
      </c>
      <c r="F28" s="195">
        <f t="shared" si="85"/>
        <v>728600</v>
      </c>
      <c r="G28" s="195">
        <f t="shared" si="85"/>
        <v>3143075</v>
      </c>
      <c r="H28" s="195" t="e">
        <f t="shared" ref="H28" ca="1" si="86">H29+H37+H43+H48</f>
        <v>#REF!</v>
      </c>
      <c r="I28" s="195">
        <f t="shared" ref="I28" si="87">I29+I37+I43+I48</f>
        <v>71220</v>
      </c>
      <c r="J28" s="195">
        <f t="shared" ref="J28" si="88">J29+J37+J43+J48</f>
        <v>25720</v>
      </c>
      <c r="K28" s="195" t="e">
        <f t="shared" ref="K28" ca="1" si="89">K29+K37+K43+K48</f>
        <v>#REF!</v>
      </c>
      <c r="L28" s="195">
        <f t="shared" ref="L28" si="90">L29+L37+L43+L48</f>
        <v>12233600</v>
      </c>
      <c r="M28" s="195">
        <f t="shared" ref="M28" si="91">M29+M37+M43+M48</f>
        <v>9413745</v>
      </c>
      <c r="N28" s="195">
        <f t="shared" ref="N28" si="92">N29+N37+N43+N48</f>
        <v>25720</v>
      </c>
      <c r="O28" s="195">
        <f t="shared" ref="O28" si="93">O29+O37+O43+O48</f>
        <v>2845575</v>
      </c>
      <c r="P28" s="195">
        <f t="shared" ref="P28" si="94">P29+P37+P43+P48</f>
        <v>1449700</v>
      </c>
      <c r="Q28" s="195">
        <f t="shared" ref="Q28" si="95">Q29+Q37+Q43+Q48</f>
        <v>687920</v>
      </c>
      <c r="R28" s="195">
        <f t="shared" ref="R28" si="96">R29+R37+R43+R48</f>
        <v>625720</v>
      </c>
      <c r="S28" s="195">
        <f t="shared" ref="S28" si="97">S29+S37+S43+S48</f>
        <v>187500</v>
      </c>
      <c r="T28" s="195">
        <f t="shared" ref="T28" si="98">T29+T37+T43+T48</f>
        <v>359625</v>
      </c>
      <c r="U28" s="195">
        <f t="shared" ref="U28" si="99">U29+U37+U43+U48</f>
        <v>372845</v>
      </c>
      <c r="V28" s="195">
        <f t="shared" ref="V28" si="100">V29+V37+V43+V48</f>
        <v>25720</v>
      </c>
      <c r="W28" s="195">
        <f t="shared" ref="W28" si="101">W29+W37+W43+W48</f>
        <v>12500</v>
      </c>
      <c r="X28" s="195">
        <f t="shared" ref="X28" si="102">X29+X37+X43+X48</f>
        <v>208000</v>
      </c>
      <c r="Y28" s="195">
        <f t="shared" ref="Y28" si="103">Y29+Y37+Y43+Y48</f>
        <v>221220</v>
      </c>
      <c r="Z28" s="195">
        <f t="shared" ref="Z28" si="104">Z29+Z37+Z43+Z48</f>
        <v>25720</v>
      </c>
      <c r="AA28" s="195">
        <f t="shared" ref="AA28" si="105">AA29+AA37+AA43+AA48</f>
        <v>12500</v>
      </c>
      <c r="AB28" s="45"/>
    </row>
    <row r="29" spans="1:28" s="128" customFormat="1" ht="12" x14ac:dyDescent="0.2">
      <c r="A29" s="26"/>
      <c r="B29" s="134" t="s">
        <v>96</v>
      </c>
      <c r="C29" s="103"/>
      <c r="D29" s="198">
        <f>SUM(D30:D36)</f>
        <v>516825</v>
      </c>
      <c r="E29" s="198">
        <f t="shared" ref="E29:G29" si="106">SUM(E30:E36)</f>
        <v>204325</v>
      </c>
      <c r="F29" s="198">
        <f t="shared" si="106"/>
        <v>0</v>
      </c>
      <c r="G29" s="198">
        <f t="shared" si="106"/>
        <v>312500</v>
      </c>
      <c r="H29" s="198" t="e">
        <f t="shared" ref="H29" ca="1" si="107">SUM(H30:H36)</f>
        <v>#REF!</v>
      </c>
      <c r="I29" s="198">
        <f t="shared" ref="I29" si="108">SUM(I30:I36)</f>
        <v>0</v>
      </c>
      <c r="J29" s="198">
        <f t="shared" ref="J29" si="109">SUM(J30:J36)</f>
        <v>0</v>
      </c>
      <c r="K29" s="198" t="e">
        <f t="shared" ref="K29" ca="1" si="110">SUM(K30:K36)</f>
        <v>#REF!</v>
      </c>
      <c r="L29" s="198">
        <f t="shared" ref="L29" si="111">SUM(L30:L36)</f>
        <v>226000</v>
      </c>
      <c r="M29" s="198">
        <f t="shared" ref="M29" si="112">SUM(M30:M36)</f>
        <v>136000</v>
      </c>
      <c r="N29" s="198">
        <f t="shared" ref="N29" si="113">SUM(N30:N36)</f>
        <v>0</v>
      </c>
      <c r="O29" s="198">
        <f t="shared" ref="O29" si="114">SUM(O30:O36)</f>
        <v>90000</v>
      </c>
      <c r="P29" s="198">
        <f t="shared" ref="P29" si="115">SUM(P30:P36)</f>
        <v>129200</v>
      </c>
      <c r="Q29" s="198">
        <f t="shared" ref="Q29" si="116">SUM(Q30:Q36)</f>
        <v>16700</v>
      </c>
      <c r="R29" s="198">
        <f t="shared" ref="R29" si="117">SUM(R30:R36)</f>
        <v>0</v>
      </c>
      <c r="S29" s="198">
        <f t="shared" ref="S29" si="118">SUM(S30:S36)</f>
        <v>112500</v>
      </c>
      <c r="T29" s="198">
        <f t="shared" ref="T29" si="119">SUM(T30:T36)</f>
        <v>64125</v>
      </c>
      <c r="U29" s="198">
        <f t="shared" ref="U29" si="120">SUM(U30:U36)</f>
        <v>51625</v>
      </c>
      <c r="V29" s="198">
        <f t="shared" ref="V29" si="121">SUM(V30:V36)</f>
        <v>0</v>
      </c>
      <c r="W29" s="198">
        <f t="shared" ref="W29" si="122">SUM(W30:W36)</f>
        <v>12500</v>
      </c>
      <c r="X29" s="198">
        <f t="shared" ref="X29" si="123">SUM(X30:X36)</f>
        <v>12500</v>
      </c>
      <c r="Y29" s="198">
        <f t="shared" ref="Y29" si="124">SUM(Y30:Y36)</f>
        <v>0</v>
      </c>
      <c r="Z29" s="198">
        <f t="shared" ref="Z29" si="125">SUM(Z30:Z36)</f>
        <v>0</v>
      </c>
      <c r="AA29" s="198">
        <f t="shared" ref="AA29" si="126">SUM(AA30:AA36)</f>
        <v>12500</v>
      </c>
      <c r="AB29" s="45"/>
    </row>
    <row r="30" spans="1:28" s="128" customFormat="1" ht="24" customHeight="1" x14ac:dyDescent="0.2">
      <c r="A30" s="26"/>
      <c r="B30" s="30" t="s">
        <v>54</v>
      </c>
      <c r="C30" s="32" t="str">
        <f>'1.2.1.1'!B6</f>
        <v xml:space="preserve">1.2.1.1 Perfecționarea implementării mecanismului la nivel municipal de colaborare dintre instituțiile relevante educaționale, sociale, medicale și de drept în vederea raportării și abordării eficiente a cazurilor </v>
      </c>
      <c r="D30" s="194">
        <f>'1.2.1.1'!G63</f>
        <v>166700</v>
      </c>
      <c r="E30" s="194">
        <f>'1.2.1.1'!H63</f>
        <v>141700</v>
      </c>
      <c r="F30" s="194">
        <f>'1.2.1.1'!I63</f>
        <v>0</v>
      </c>
      <c r="G30" s="194">
        <f>'1.2.1.1'!J63</f>
        <v>25000</v>
      </c>
      <c r="H30" s="100">
        <f>'1.2.1.1'!K63</f>
        <v>0</v>
      </c>
      <c r="I30" s="100">
        <f>'1.2.1.1'!L63</f>
        <v>0</v>
      </c>
      <c r="J30" s="100">
        <f>'1.2.1.1'!M63</f>
        <v>0</v>
      </c>
      <c r="K30" s="100">
        <f>'1.2.1.1'!N63</f>
        <v>0</v>
      </c>
      <c r="L30" s="100">
        <f>'1.2.1.1'!O63</f>
        <v>150000</v>
      </c>
      <c r="M30" s="100">
        <f>'1.2.1.1'!P63</f>
        <v>125000</v>
      </c>
      <c r="N30" s="100">
        <f>'1.2.1.1'!Q63</f>
        <v>0</v>
      </c>
      <c r="O30" s="100">
        <f>'1.2.1.1'!R63</f>
        <v>25000</v>
      </c>
      <c r="P30" s="100">
        <f>'1.2.1.1'!S63</f>
        <v>16700</v>
      </c>
      <c r="Q30" s="100">
        <f>'1.2.1.1'!T63</f>
        <v>16700</v>
      </c>
      <c r="R30" s="100">
        <f>'1.2.1.1'!U63</f>
        <v>0</v>
      </c>
      <c r="S30" s="100">
        <f>'1.2.1.1'!V63</f>
        <v>0</v>
      </c>
      <c r="T30" s="100">
        <f>'1.2.1.1'!W63</f>
        <v>0</v>
      </c>
      <c r="U30" s="100">
        <f>'1.2.1.1'!X63</f>
        <v>0</v>
      </c>
      <c r="V30" s="100">
        <f>'1.2.1.1'!Y63</f>
        <v>0</v>
      </c>
      <c r="W30" s="100">
        <f>'1.2.1.1'!Z63</f>
        <v>0</v>
      </c>
      <c r="X30" s="100">
        <f>'1.2.1.1'!AA63</f>
        <v>0</v>
      </c>
      <c r="Y30" s="100">
        <f>'1.2.1.1'!AB63</f>
        <v>0</v>
      </c>
      <c r="Z30" s="100">
        <f>'1.2.1.1'!AC63</f>
        <v>0</v>
      </c>
      <c r="AA30" s="100">
        <f>'1.2.1.1'!AD63</f>
        <v>0</v>
      </c>
      <c r="AB30" s="45"/>
    </row>
    <row r="31" spans="1:28" s="128" customFormat="1" ht="24" customHeight="1" x14ac:dyDescent="0.2">
      <c r="A31" s="26"/>
      <c r="B31" s="30" t="s">
        <v>55</v>
      </c>
      <c r="C31" s="32" t="str">
        <f>'1.2.1.2'!B6</f>
        <v>1.2.1.2 Desfășurarea periodică a ședințelor de instruire a membrilor echipelor multidisciplinare</v>
      </c>
      <c r="D31" s="194">
        <f>'1.2.1.2'!G63</f>
        <v>11000</v>
      </c>
      <c r="E31" s="194">
        <f>'1.2.1.2'!H63</f>
        <v>11000</v>
      </c>
      <c r="F31" s="194">
        <f>'1.2.1.2'!I63</f>
        <v>0</v>
      </c>
      <c r="G31" s="194">
        <f>'1.2.1.2'!J63</f>
        <v>0</v>
      </c>
      <c r="H31" s="194">
        <f>'1.2.1.2'!K63</f>
        <v>0</v>
      </c>
      <c r="I31" s="194">
        <f>'1.2.1.2'!L63</f>
        <v>0</v>
      </c>
      <c r="J31" s="194">
        <f>'1.2.1.2'!M63</f>
        <v>0</v>
      </c>
      <c r="K31" s="194">
        <f>'1.2.1.2'!N63</f>
        <v>0</v>
      </c>
      <c r="L31" s="194">
        <f>'1.2.1.2'!O63</f>
        <v>11000</v>
      </c>
      <c r="M31" s="194">
        <f>'1.2.1.2'!P63</f>
        <v>11000</v>
      </c>
      <c r="N31" s="194">
        <f>'1.2.1.2'!Q63</f>
        <v>0</v>
      </c>
      <c r="O31" s="194">
        <f>'1.2.1.2'!R63</f>
        <v>0</v>
      </c>
      <c r="P31" s="194">
        <f>'1.2.1.2'!S63</f>
        <v>0</v>
      </c>
      <c r="Q31" s="194">
        <f>'1.2.1.2'!T63</f>
        <v>0</v>
      </c>
      <c r="R31" s="194">
        <f>'1.2.1.2'!U63</f>
        <v>0</v>
      </c>
      <c r="S31" s="194">
        <f>'1.2.1.2'!V63</f>
        <v>0</v>
      </c>
      <c r="T31" s="194">
        <f>'1.2.1.2'!W63</f>
        <v>0</v>
      </c>
      <c r="U31" s="194">
        <f>'1.2.1.2'!X63</f>
        <v>0</v>
      </c>
      <c r="V31" s="194">
        <f>'1.2.1.2'!Y63</f>
        <v>0</v>
      </c>
      <c r="W31" s="194">
        <f>'1.2.1.2'!Z63</f>
        <v>0</v>
      </c>
      <c r="X31" s="194">
        <f>'1.2.1.2'!AA63</f>
        <v>0</v>
      </c>
      <c r="Y31" s="194">
        <f>'1.2.1.2'!AB63</f>
        <v>0</v>
      </c>
      <c r="Z31" s="194">
        <f>'1.2.1.2'!AC63</f>
        <v>0</v>
      </c>
      <c r="AA31" s="194">
        <f>'1.2.1.2'!AD63</f>
        <v>0</v>
      </c>
      <c r="AB31" s="45"/>
    </row>
    <row r="32" spans="1:28" s="128" customFormat="1" ht="36.75" customHeight="1" x14ac:dyDescent="0.2">
      <c r="A32" s="26"/>
      <c r="B32" s="30" t="s">
        <v>56</v>
      </c>
      <c r="C32" s="32" t="str">
        <f>'1.2.1.3'!B6</f>
        <v xml:space="preserve">1.2.1.3 Cartografierea (profil, capacitate, acoperire geografică) organizațiilor non-guvernamentale, prestatorilor de servicii relevante din sectorul privat, încheierea acordurilor de colaborare și stabilirea noilor parteneriate </v>
      </c>
      <c r="D32" s="194">
        <f>'1.2.1.3'!G63</f>
        <v>100000</v>
      </c>
      <c r="E32" s="194">
        <f>'1.2.1.3'!H63</f>
        <v>0</v>
      </c>
      <c r="F32" s="194">
        <f>'1.2.1.3'!I63</f>
        <v>0</v>
      </c>
      <c r="G32" s="194">
        <f>'1.2.1.3'!J63</f>
        <v>100000</v>
      </c>
      <c r="H32" s="100">
        <f>'1.2.1.3'!K63</f>
        <v>0</v>
      </c>
      <c r="I32" s="100">
        <f>'1.2.1.3'!L63</f>
        <v>0</v>
      </c>
      <c r="J32" s="100">
        <f>'1.2.1.3'!M63</f>
        <v>0</v>
      </c>
      <c r="K32" s="100">
        <f>'1.2.1.3'!N63</f>
        <v>0</v>
      </c>
      <c r="L32" s="100">
        <f>'1.2.1.3'!O63</f>
        <v>62500</v>
      </c>
      <c r="M32" s="100">
        <f>'1.2.1.3'!P63</f>
        <v>0</v>
      </c>
      <c r="N32" s="100">
        <f>'1.2.1.3'!Q63</f>
        <v>0</v>
      </c>
      <c r="O32" s="100">
        <f>'1.2.1.3'!R63</f>
        <v>62500</v>
      </c>
      <c r="P32" s="100">
        <f>'1.2.1.3'!S63</f>
        <v>12500</v>
      </c>
      <c r="Q32" s="100">
        <f>'1.2.1.3'!T63</f>
        <v>0</v>
      </c>
      <c r="R32" s="100">
        <f>'1.2.1.3'!U63</f>
        <v>0</v>
      </c>
      <c r="S32" s="100">
        <f>'1.2.1.3'!V63</f>
        <v>12500</v>
      </c>
      <c r="T32" s="100">
        <f>'1.2.1.3'!W63</f>
        <v>12500</v>
      </c>
      <c r="U32" s="100">
        <f>'1.2.1.3'!X63</f>
        <v>0</v>
      </c>
      <c r="V32" s="100">
        <f>'1.2.1.3'!Y63</f>
        <v>0</v>
      </c>
      <c r="W32" s="100">
        <f>'1.2.1.3'!Z63</f>
        <v>12500</v>
      </c>
      <c r="X32" s="100">
        <f>'1.2.1.3'!AA63</f>
        <v>12500</v>
      </c>
      <c r="Y32" s="100">
        <f>'1.2.1.3'!AB63</f>
        <v>0</v>
      </c>
      <c r="Z32" s="100">
        <f>'1.2.1.3'!AC63</f>
        <v>0</v>
      </c>
      <c r="AA32" s="100">
        <f>'1.2.1.3'!AD63</f>
        <v>12500</v>
      </c>
      <c r="AB32" s="45"/>
    </row>
    <row r="33" spans="1:28" s="128" customFormat="1" ht="38.25" customHeight="1" x14ac:dyDescent="0.2">
      <c r="A33" s="26"/>
      <c r="B33" s="30" t="s">
        <v>139</v>
      </c>
      <c r="C33" s="32" t="str">
        <f>'1.2.1.4'!B6</f>
        <v xml:space="preserve">1.2.1.4 Mediatizarea activităților instituțiilor în instrumentarea cazurilor de violență (fenomen, atribuții instituționale, rezultate) </v>
      </c>
      <c r="D33" s="194">
        <f>'1.2.1.4'!G63</f>
        <v>60000</v>
      </c>
      <c r="E33" s="194">
        <f>'1.2.1.4'!H63</f>
        <v>0</v>
      </c>
      <c r="F33" s="194">
        <f>'1.2.1.4'!I63</f>
        <v>0</v>
      </c>
      <c r="G33" s="194">
        <f>'1.2.1.4'!J63</f>
        <v>60000</v>
      </c>
      <c r="H33" s="100">
        <f>'1.2.1.4'!K63</f>
        <v>0</v>
      </c>
      <c r="I33" s="100">
        <f>'1.2.1.4'!L63</f>
        <v>0</v>
      </c>
      <c r="J33" s="100">
        <f>'1.2.1.4'!M63</f>
        <v>0</v>
      </c>
      <c r="K33" s="100">
        <f>'1.2.1.4'!N63</f>
        <v>0</v>
      </c>
      <c r="L33" s="100">
        <f>'1.2.1.4'!O63</f>
        <v>0</v>
      </c>
      <c r="M33" s="100">
        <f>'1.2.1.4'!P63</f>
        <v>0</v>
      </c>
      <c r="N33" s="100">
        <f>'1.2.1.4'!Q63</f>
        <v>0</v>
      </c>
      <c r="O33" s="100">
        <f>'1.2.1.4'!R63</f>
        <v>0</v>
      </c>
      <c r="P33" s="100">
        <f>'1.2.1.4'!S63</f>
        <v>0</v>
      </c>
      <c r="Q33" s="100">
        <f>'1.2.1.4'!T63</f>
        <v>0</v>
      </c>
      <c r="R33" s="100">
        <f>'1.2.1.4'!U63</f>
        <v>0</v>
      </c>
      <c r="S33" s="100">
        <f>'1.2.1.4'!V63</f>
        <v>0</v>
      </c>
      <c r="T33" s="100">
        <f>'1.2.1.4'!W63</f>
        <v>0</v>
      </c>
      <c r="U33" s="100">
        <f>'1.2.1.4'!X63</f>
        <v>0</v>
      </c>
      <c r="V33" s="100">
        <f>'1.2.1.4'!Y63</f>
        <v>0</v>
      </c>
      <c r="W33" s="100">
        <f>'1.2.1.4'!Z63</f>
        <v>0</v>
      </c>
      <c r="X33" s="100">
        <f>'1.2.1.4'!AA63</f>
        <v>0</v>
      </c>
      <c r="Y33" s="100">
        <f>'1.2.1.4'!AB63</f>
        <v>0</v>
      </c>
      <c r="Z33" s="100">
        <f>'1.2.1.4'!AC63</f>
        <v>0</v>
      </c>
      <c r="AA33" s="100">
        <f>'1.2.1.4'!AD63</f>
        <v>0</v>
      </c>
      <c r="AB33" s="45"/>
    </row>
    <row r="34" spans="1:28" s="128" customFormat="1" ht="21" customHeight="1" x14ac:dyDescent="0.2">
      <c r="A34" s="26"/>
      <c r="B34" s="30" t="s">
        <v>203</v>
      </c>
      <c r="C34" s="32" t="str">
        <f>'1.2.1.5'!B6</f>
        <v>1.2.1.5 Instruirea specialiștilor din domeniile educație, asistență socială și ordine publică în baza modului axat pe implementarea Hot. Guvern 270 (Instrucțiunea mecanismul intersectorial de cooperare, Ghid de aplicare a MIC (elaborat MSMPS)).</v>
      </c>
      <c r="D34" s="194">
        <f>'1.2.1.5'!G63</f>
        <v>99100</v>
      </c>
      <c r="E34" s="194">
        <f>'1.2.1.5'!H63</f>
        <v>36600</v>
      </c>
      <c r="F34" s="194">
        <f>'1.2.1.5'!I63</f>
        <v>0</v>
      </c>
      <c r="G34" s="194">
        <f>'1.2.1.5'!J63</f>
        <v>62500</v>
      </c>
      <c r="H34" s="100">
        <f ca="1">'1.2.1.5'!K63</f>
        <v>0</v>
      </c>
      <c r="I34" s="100">
        <f>'1.2.1.5'!L63</f>
        <v>0</v>
      </c>
      <c r="J34" s="100">
        <f>'1.2.1.5'!M63</f>
        <v>0</v>
      </c>
      <c r="K34" s="100">
        <f ca="1">'1.2.1.5'!N63</f>
        <v>0</v>
      </c>
      <c r="L34" s="100">
        <f>'1.2.1.5'!O63</f>
        <v>0</v>
      </c>
      <c r="M34" s="100">
        <f>'1.2.1.5'!P63</f>
        <v>0</v>
      </c>
      <c r="N34" s="100">
        <f>'1.2.1.5'!Q63</f>
        <v>0</v>
      </c>
      <c r="O34" s="100">
        <f>'1.2.1.5'!R63</f>
        <v>0</v>
      </c>
      <c r="P34" s="100">
        <f>'1.2.1.5'!S63</f>
        <v>62500</v>
      </c>
      <c r="Q34" s="100">
        <f>'1.2.1.5'!T63</f>
        <v>0</v>
      </c>
      <c r="R34" s="100">
        <f>'1.2.1.5'!U63</f>
        <v>0</v>
      </c>
      <c r="S34" s="100">
        <f>'1.2.1.5'!V63</f>
        <v>62500</v>
      </c>
      <c r="T34" s="100">
        <f>'1.2.1.5'!W63</f>
        <v>36600</v>
      </c>
      <c r="U34" s="100">
        <f>'1.2.1.5'!X63</f>
        <v>36600</v>
      </c>
      <c r="V34" s="100">
        <f>'1.2.1.5'!Y63</f>
        <v>0</v>
      </c>
      <c r="W34" s="100">
        <f>'1.2.1.5'!Z63</f>
        <v>0</v>
      </c>
      <c r="X34" s="100">
        <f>'1.2.1.5'!AA63</f>
        <v>0</v>
      </c>
      <c r="Y34" s="100">
        <f>'1.2.1.5'!AB63</f>
        <v>0</v>
      </c>
      <c r="Z34" s="100">
        <f>'1.2.1.5'!AC63</f>
        <v>0</v>
      </c>
      <c r="AA34" s="100">
        <f>'1.2.1.5'!AD63</f>
        <v>0</v>
      </c>
      <c r="AB34" s="45"/>
    </row>
    <row r="35" spans="1:28" s="128" customFormat="1" ht="21" customHeight="1" x14ac:dyDescent="0.2">
      <c r="A35" s="26"/>
      <c r="B35" s="30" t="s">
        <v>204</v>
      </c>
      <c r="C35" s="32" t="str">
        <f>'1.2.1.6'!B6</f>
        <v>1.2.1.6 Instruire online cu toți profesioniștii din cadrul echipelor multidisciplinare (în baza Ghidului pentru implementare HG 270)</v>
      </c>
      <c r="D35" s="194">
        <f>'1.2.1.6'!G63</f>
        <v>62500</v>
      </c>
      <c r="E35" s="194">
        <f>'1.2.1.6'!H63</f>
        <v>0</v>
      </c>
      <c r="F35" s="194">
        <f>'1.2.1.6'!I63</f>
        <v>0</v>
      </c>
      <c r="G35" s="194">
        <f>'1.2.1.6'!J63</f>
        <v>62500</v>
      </c>
      <c r="H35" s="194">
        <f ca="1">'1.2.1.6'!K63</f>
        <v>0</v>
      </c>
      <c r="I35" s="194">
        <f>'1.2.1.6'!L63</f>
        <v>0</v>
      </c>
      <c r="J35" s="194">
        <f>'1.2.1.6'!M63</f>
        <v>0</v>
      </c>
      <c r="K35" s="194">
        <f ca="1">'1.2.1.6'!N63</f>
        <v>0</v>
      </c>
      <c r="L35" s="194">
        <f>'1.2.1.6'!O63</f>
        <v>0</v>
      </c>
      <c r="M35" s="194">
        <f>'1.2.1.6'!P63</f>
        <v>0</v>
      </c>
      <c r="N35" s="194">
        <f>'1.2.1.6'!Q63</f>
        <v>0</v>
      </c>
      <c r="O35" s="194">
        <f>'1.2.1.6'!R63</f>
        <v>0</v>
      </c>
      <c r="P35" s="194">
        <f>'1.2.1.6'!S63</f>
        <v>37500</v>
      </c>
      <c r="Q35" s="194">
        <f>'1.2.1.6'!T63</f>
        <v>0</v>
      </c>
      <c r="R35" s="194">
        <f>'1.2.1.6'!U63</f>
        <v>0</v>
      </c>
      <c r="S35" s="194">
        <f>'1.2.1.6'!V63</f>
        <v>37500</v>
      </c>
      <c r="T35" s="194">
        <f>'1.2.1.6'!W63</f>
        <v>0</v>
      </c>
      <c r="U35" s="194">
        <f>'1.2.1.6'!X63</f>
        <v>0</v>
      </c>
      <c r="V35" s="194">
        <f>'1.2.1.6'!Y63</f>
        <v>0</v>
      </c>
      <c r="W35" s="194">
        <f>'1.2.1.6'!Z63</f>
        <v>0</v>
      </c>
      <c r="X35" s="194">
        <f>'1.2.1.6'!AA63</f>
        <v>0</v>
      </c>
      <c r="Y35" s="194">
        <f>'1.2.1.6'!AB63</f>
        <v>0</v>
      </c>
      <c r="Z35" s="194">
        <f>'1.2.1.6'!AC63</f>
        <v>0</v>
      </c>
      <c r="AA35" s="194">
        <f>'1.2.1.6'!AD63</f>
        <v>0</v>
      </c>
      <c r="AB35" s="45"/>
    </row>
    <row r="36" spans="1:28" s="128" customFormat="1" ht="21" customHeight="1" x14ac:dyDescent="0.2">
      <c r="A36" s="26"/>
      <c r="B36" s="30" t="s">
        <v>233</v>
      </c>
      <c r="C36" s="32" t="str">
        <f>'1.2.1.7'!B6</f>
        <v>1.2.1.7 Organizarea conferinței municipale dedicate celor 10 ani de implementare a MIC</v>
      </c>
      <c r="D36" s="194">
        <f>'1.2.1.7'!G63</f>
        <v>17525</v>
      </c>
      <c r="E36" s="194">
        <f>'1.2.1.7'!H63</f>
        <v>15025</v>
      </c>
      <c r="F36" s="194">
        <f>'1.2.1.7'!I63</f>
        <v>0</v>
      </c>
      <c r="G36" s="194">
        <f>'1.2.1.7'!J63</f>
        <v>2500</v>
      </c>
      <c r="H36" s="194">
        <f>'1.2.1.7'!K63</f>
        <v>0</v>
      </c>
      <c r="I36" s="194">
        <f>'1.2.1.7'!L63</f>
        <v>0</v>
      </c>
      <c r="J36" s="194">
        <f>'1.2.1.7'!M63</f>
        <v>0</v>
      </c>
      <c r="K36" s="194">
        <f>'1.2.1.7'!N63</f>
        <v>0</v>
      </c>
      <c r="L36" s="194">
        <f>'1.2.1.7'!O63</f>
        <v>2500</v>
      </c>
      <c r="M36" s="194">
        <f>'1.2.1.7'!P63</f>
        <v>0</v>
      </c>
      <c r="N36" s="194">
        <f>'1.2.1.7'!Q63</f>
        <v>0</v>
      </c>
      <c r="O36" s="194">
        <f>'1.2.1.7'!R63</f>
        <v>2500</v>
      </c>
      <c r="P36" s="194">
        <f>'1.2.1.7'!S63</f>
        <v>0</v>
      </c>
      <c r="Q36" s="194">
        <f>'1.2.1.7'!T63</f>
        <v>0</v>
      </c>
      <c r="R36" s="194">
        <f>'1.2.1.7'!U63</f>
        <v>0</v>
      </c>
      <c r="S36" s="194">
        <f>'1.2.1.7'!V63</f>
        <v>0</v>
      </c>
      <c r="T36" s="194">
        <f>'1.2.1.7'!W63</f>
        <v>15025</v>
      </c>
      <c r="U36" s="194">
        <f>'1.2.1.7'!X63</f>
        <v>15025</v>
      </c>
      <c r="V36" s="194">
        <f>'1.2.1.7'!Y63</f>
        <v>0</v>
      </c>
      <c r="W36" s="194">
        <f>'1.2.1.7'!Z63</f>
        <v>0</v>
      </c>
      <c r="X36" s="194">
        <f>'1.2.1.7'!AA63</f>
        <v>0</v>
      </c>
      <c r="Y36" s="194">
        <f>'1.2.1.7'!AB63</f>
        <v>0</v>
      </c>
      <c r="Z36" s="194">
        <f>'1.2.1.7'!AC63</f>
        <v>0</v>
      </c>
      <c r="AA36" s="194">
        <f>'1.2.1.7'!AD63</f>
        <v>0</v>
      </c>
      <c r="AB36" s="45"/>
    </row>
    <row r="37" spans="1:28" s="128" customFormat="1" ht="12" x14ac:dyDescent="0.2">
      <c r="A37" s="26"/>
      <c r="B37" s="133" t="s">
        <v>97</v>
      </c>
      <c r="C37" s="32"/>
      <c r="D37" s="198">
        <f>SUM(D38:D42)</f>
        <v>9449175</v>
      </c>
      <c r="E37" s="198">
        <f t="shared" ref="E37:G37" si="127">SUM(E38:E42)</f>
        <v>9318600</v>
      </c>
      <c r="F37" s="198">
        <f t="shared" si="127"/>
        <v>128600</v>
      </c>
      <c r="G37" s="198">
        <f t="shared" si="127"/>
        <v>130575</v>
      </c>
      <c r="H37" s="198">
        <f t="shared" ref="H37" si="128">SUM(H38:H42)</f>
        <v>45500</v>
      </c>
      <c r="I37" s="198">
        <f t="shared" ref="I37" si="129">SUM(I38:I42)</f>
        <v>71220</v>
      </c>
      <c r="J37" s="198">
        <f t="shared" ref="J37" si="130">SUM(J38:J42)</f>
        <v>25720</v>
      </c>
      <c r="K37" s="198">
        <f t="shared" ref="K37" si="131">SUM(K38:K42)</f>
        <v>0</v>
      </c>
      <c r="L37" s="198">
        <f t="shared" ref="L37" si="132">SUM(L38:L42)</f>
        <v>9138575</v>
      </c>
      <c r="M37" s="198">
        <f t="shared" ref="M37" si="133">SUM(M38:M42)</f>
        <v>9033720</v>
      </c>
      <c r="N37" s="198">
        <f t="shared" ref="N37" si="134">SUM(N38:N42)</f>
        <v>25720</v>
      </c>
      <c r="O37" s="198">
        <f t="shared" ref="O37" si="135">SUM(O38:O42)</f>
        <v>130575</v>
      </c>
      <c r="P37" s="198">
        <f t="shared" ref="P37" si="136">SUM(P38:P42)</f>
        <v>45500</v>
      </c>
      <c r="Q37" s="198">
        <f t="shared" ref="Q37" si="137">SUM(Q38:Q42)</f>
        <v>71220</v>
      </c>
      <c r="R37" s="198">
        <f t="shared" ref="R37" si="138">SUM(R38:R42)</f>
        <v>25720</v>
      </c>
      <c r="S37" s="198">
        <f t="shared" ref="S37" si="139">SUM(S38:S42)</f>
        <v>0</v>
      </c>
      <c r="T37" s="198">
        <f t="shared" ref="T37" si="140">SUM(T38:T42)</f>
        <v>45500</v>
      </c>
      <c r="U37" s="198">
        <f t="shared" ref="U37" si="141">SUM(U38:U42)</f>
        <v>71220</v>
      </c>
      <c r="V37" s="198">
        <f t="shared" ref="V37" si="142">SUM(V38:V42)</f>
        <v>25720</v>
      </c>
      <c r="W37" s="198">
        <f t="shared" ref="W37" si="143">SUM(W38:W42)</f>
        <v>0</v>
      </c>
      <c r="X37" s="198">
        <f t="shared" ref="X37" si="144">SUM(X38:X42)</f>
        <v>45500</v>
      </c>
      <c r="Y37" s="198">
        <f t="shared" ref="Y37" si="145">SUM(Y38:Y42)</f>
        <v>71220</v>
      </c>
      <c r="Z37" s="198">
        <f t="shared" ref="Z37" si="146">SUM(Z38:Z42)</f>
        <v>25720</v>
      </c>
      <c r="AA37" s="198">
        <f t="shared" ref="AA37" si="147">SUM(AA38:AA42)</f>
        <v>0</v>
      </c>
      <c r="AB37" s="45"/>
    </row>
    <row r="38" spans="1:28" s="128" customFormat="1" ht="48.75" customHeight="1" x14ac:dyDescent="0.2">
      <c r="A38" s="26"/>
      <c r="B38" s="30" t="s">
        <v>57</v>
      </c>
      <c r="C38" s="32" t="str">
        <f>'1.2.2.1'!B6</f>
        <v xml:space="preserve">1.2.2.1 Realizarea evidenței (identificare, gestionare) integrată a cazurilor, prin intermediul sistemului e-management a cazului, Regulamentul de cooperare îmbunătățit‚ serviciile dotate cu echipament interinstituțională, dotarea de echipament, etc), </v>
      </c>
      <c r="D38" s="193">
        <f>'1.2.2.1'!G634</f>
        <v>0</v>
      </c>
      <c r="E38" s="193">
        <f>'1.2.2.1'!H634</f>
        <v>0</v>
      </c>
      <c r="F38" s="193">
        <f>'1.2.2.1'!I634</f>
        <v>0</v>
      </c>
      <c r="G38" s="193">
        <f>'1.2.2.1'!J634</f>
        <v>0</v>
      </c>
      <c r="H38" s="193">
        <f>'1.2.2.1'!K634</f>
        <v>0</v>
      </c>
      <c r="I38" s="193">
        <f>'1.2.2.1'!L634</f>
        <v>0</v>
      </c>
      <c r="J38" s="193">
        <f>'1.2.2.1'!M634</f>
        <v>0</v>
      </c>
      <c r="K38" s="193">
        <f>'1.2.2.1'!N634</f>
        <v>0</v>
      </c>
      <c r="L38" s="193">
        <f>'1.2.2.1'!O634</f>
        <v>0</v>
      </c>
      <c r="M38" s="193">
        <f>'1.2.2.1'!P634</f>
        <v>0</v>
      </c>
      <c r="N38" s="193">
        <f>'1.2.2.1'!Q634</f>
        <v>0</v>
      </c>
      <c r="O38" s="193">
        <f>'1.2.2.1'!R634</f>
        <v>0</v>
      </c>
      <c r="P38" s="193">
        <f>'1.2.2.1'!S634</f>
        <v>0</v>
      </c>
      <c r="Q38" s="193">
        <f>'1.2.2.1'!T634</f>
        <v>0</v>
      </c>
      <c r="R38" s="193">
        <f>'1.2.2.1'!U634</f>
        <v>0</v>
      </c>
      <c r="S38" s="193">
        <f>'1.2.2.1'!V634</f>
        <v>0</v>
      </c>
      <c r="T38" s="193">
        <f>'1.2.2.1'!W634</f>
        <v>0</v>
      </c>
      <c r="U38" s="193">
        <f>'1.2.2.1'!X634</f>
        <v>0</v>
      </c>
      <c r="V38" s="193">
        <f>'1.2.2.1'!Y634</f>
        <v>0</v>
      </c>
      <c r="W38" s="193">
        <f>'1.2.2.1'!Z634</f>
        <v>0</v>
      </c>
      <c r="X38" s="193">
        <f>'1.2.2.1'!AA634</f>
        <v>0</v>
      </c>
      <c r="Y38" s="193">
        <f>'1.2.2.1'!AB634</f>
        <v>0</v>
      </c>
      <c r="Z38" s="193">
        <f>'1.2.2.1'!AC634</f>
        <v>0</v>
      </c>
      <c r="AA38" s="193">
        <f>'1.2.2.1'!AD634</f>
        <v>0</v>
      </c>
      <c r="AB38" s="45"/>
    </row>
    <row r="39" spans="1:28" s="128" customFormat="1" ht="36" x14ac:dyDescent="0.2">
      <c r="A39" s="26"/>
      <c r="B39" s="30" t="s">
        <v>58</v>
      </c>
      <c r="C39" s="32" t="str">
        <f>'1.2.2.2'!B6</f>
        <v>1.2.2.2 Implementarea Regulamentului la nivel municipal privind mecanismul municipal de evidență, pilotarea acestuia pentru implementarea deplină (în baza VNET, e-management a cazului)</v>
      </c>
      <c r="D39" s="193">
        <f>'1.2.2.2'!G64</f>
        <v>243075</v>
      </c>
      <c r="E39" s="193">
        <f>'1.2.2.2'!H64</f>
        <v>112500</v>
      </c>
      <c r="F39" s="193">
        <f>'1.2.2.2'!I64</f>
        <v>0</v>
      </c>
      <c r="G39" s="193">
        <f>'1.2.2.2'!J64</f>
        <v>130575</v>
      </c>
      <c r="H39" s="101">
        <f>'1.2.2.2'!K64</f>
        <v>0</v>
      </c>
      <c r="I39" s="101">
        <f>'1.2.2.2'!L64</f>
        <v>0</v>
      </c>
      <c r="J39" s="101">
        <f>'1.2.2.2'!M64</f>
        <v>0</v>
      </c>
      <c r="K39" s="101">
        <f>'1.2.2.2'!N64</f>
        <v>0</v>
      </c>
      <c r="L39" s="101">
        <f>'1.2.2.2'!O64</f>
        <v>130575</v>
      </c>
      <c r="M39" s="101">
        <f>'1.2.2.2'!P64</f>
        <v>0</v>
      </c>
      <c r="N39" s="101">
        <f>'1.2.2.2'!Q64</f>
        <v>0</v>
      </c>
      <c r="O39" s="101">
        <f>'1.2.2.2'!R64</f>
        <v>130575</v>
      </c>
      <c r="P39" s="101">
        <f>'1.2.2.2'!S64</f>
        <v>37500</v>
      </c>
      <c r="Q39" s="101">
        <f>'1.2.2.2'!T64</f>
        <v>37500</v>
      </c>
      <c r="R39" s="101">
        <f>'1.2.2.2'!U64</f>
        <v>0</v>
      </c>
      <c r="S39" s="101">
        <f>'1.2.2.2'!V64</f>
        <v>0</v>
      </c>
      <c r="T39" s="101">
        <f>'1.2.2.2'!W64</f>
        <v>37500</v>
      </c>
      <c r="U39" s="101">
        <f>'1.2.2.2'!X64</f>
        <v>37500</v>
      </c>
      <c r="V39" s="101">
        <f>'1.2.2.2'!Y64</f>
        <v>0</v>
      </c>
      <c r="W39" s="101">
        <f>'1.2.2.2'!Z64</f>
        <v>0</v>
      </c>
      <c r="X39" s="101">
        <f>'1.2.2.2'!AA64</f>
        <v>37500</v>
      </c>
      <c r="Y39" s="101">
        <f>'1.2.2.2'!AB64</f>
        <v>37500</v>
      </c>
      <c r="Z39" s="101">
        <f>'1.2.2.2'!AC64</f>
        <v>0</v>
      </c>
      <c r="AA39" s="101">
        <f>'1.2.2.2'!AD64</f>
        <v>0</v>
      </c>
      <c r="AB39" s="45"/>
    </row>
    <row r="40" spans="1:28" s="128" customFormat="1" ht="36" x14ac:dyDescent="0.2">
      <c r="A40" s="26"/>
      <c r="B40" s="30" t="s">
        <v>132</v>
      </c>
      <c r="C40" s="32" t="str">
        <f>'1.2.2.3'!B6</f>
        <v>1.2.2.3 Asigurarea evaluării, referirii, asistenței și monitorizării copiilor victime și potențiale victime ale violenței, neglijării, abuzului, exploatării în contextul mecanismului intersectorial de conlucrare (5.1.1).</v>
      </c>
      <c r="D40" s="193">
        <f>'1.2.2.3'!G63</f>
        <v>9000000</v>
      </c>
      <c r="E40" s="193">
        <f>'1.2.2.3'!H63</f>
        <v>9000000</v>
      </c>
      <c r="F40" s="193">
        <f>'1.2.2.3'!I63</f>
        <v>0</v>
      </c>
      <c r="G40" s="193">
        <f>'1.2.2.3'!J63</f>
        <v>0</v>
      </c>
      <c r="H40" s="193">
        <f>'1.2.2.3'!K63</f>
        <v>0</v>
      </c>
      <c r="I40" s="193">
        <f>'1.2.2.3'!L63</f>
        <v>0</v>
      </c>
      <c r="J40" s="193">
        <f>'1.2.2.3'!M63</f>
        <v>0</v>
      </c>
      <c r="K40" s="193">
        <f>'1.2.2.3'!N63</f>
        <v>0</v>
      </c>
      <c r="L40" s="193">
        <f>'1.2.2.3'!O63</f>
        <v>9000000</v>
      </c>
      <c r="M40" s="193">
        <f>'1.2.2.3'!P63</f>
        <v>9000000</v>
      </c>
      <c r="N40" s="193">
        <f>'1.2.2.3'!Q63</f>
        <v>0</v>
      </c>
      <c r="O40" s="193">
        <f>'1.2.2.3'!R63</f>
        <v>0</v>
      </c>
      <c r="P40" s="193">
        <f>'1.2.2.3'!S63</f>
        <v>0</v>
      </c>
      <c r="Q40" s="193">
        <f>'1.2.2.3'!T63</f>
        <v>0</v>
      </c>
      <c r="R40" s="193">
        <f>'1.2.2.3'!U63</f>
        <v>0</v>
      </c>
      <c r="S40" s="193">
        <f>'1.2.2.3'!V63</f>
        <v>0</v>
      </c>
      <c r="T40" s="193">
        <f>'1.2.2.3'!W63</f>
        <v>0</v>
      </c>
      <c r="U40" s="193">
        <f>'1.2.2.3'!X63</f>
        <v>0</v>
      </c>
      <c r="V40" s="193">
        <f>'1.2.2.3'!Y63</f>
        <v>0</v>
      </c>
      <c r="W40" s="193">
        <f>'1.2.2.3'!Z63</f>
        <v>0</v>
      </c>
      <c r="X40" s="193">
        <f>'1.2.2.3'!AA63</f>
        <v>0</v>
      </c>
      <c r="Y40" s="193">
        <f>'1.2.2.3'!AB63</f>
        <v>0</v>
      </c>
      <c r="Z40" s="193">
        <f>'1.2.2.3'!AC63</f>
        <v>0</v>
      </c>
      <c r="AA40" s="193">
        <f>'1.2.2.3'!AD63</f>
        <v>0</v>
      </c>
      <c r="AB40" s="45"/>
    </row>
    <row r="41" spans="1:28" s="128" customFormat="1" ht="12" x14ac:dyDescent="0.2">
      <c r="A41" s="26"/>
      <c r="B41" s="30" t="s">
        <v>133</v>
      </c>
      <c r="C41" s="32" t="str">
        <f>'1.2.2.4'!B6</f>
        <v>1.2.2.4 Plasarea de urgență a copilului identificat în situație de risc (5.1.2).</v>
      </c>
      <c r="D41" s="193">
        <f>'1.2.2.4'!G63</f>
        <v>77500</v>
      </c>
      <c r="E41" s="193">
        <f>'1.2.2.4'!H63</f>
        <v>77500</v>
      </c>
      <c r="F41" s="193">
        <f>'1.2.2.4'!I63</f>
        <v>0</v>
      </c>
      <c r="G41" s="193">
        <f>'1.2.2.4'!J63</f>
        <v>0</v>
      </c>
      <c r="H41" s="193">
        <f>'1.2.2.4'!K63</f>
        <v>45500</v>
      </c>
      <c r="I41" s="193">
        <f>'1.2.2.4'!L63</f>
        <v>45500</v>
      </c>
      <c r="J41" s="193">
        <f>'1.2.2.4'!M63</f>
        <v>0</v>
      </c>
      <c r="K41" s="193">
        <f>'1.2.2.4'!N63</f>
        <v>0</v>
      </c>
      <c r="L41" s="193">
        <f>'1.2.2.4'!O63</f>
        <v>8000</v>
      </c>
      <c r="M41" s="193">
        <f>'1.2.2.4'!P63</f>
        <v>8000</v>
      </c>
      <c r="N41" s="193">
        <f>'1.2.2.4'!Q63</f>
        <v>0</v>
      </c>
      <c r="O41" s="193">
        <f>'1.2.2.4'!R63</f>
        <v>0</v>
      </c>
      <c r="P41" s="193">
        <f>'1.2.2.4'!S63</f>
        <v>8000</v>
      </c>
      <c r="Q41" s="193">
        <f>'1.2.2.4'!T63</f>
        <v>8000</v>
      </c>
      <c r="R41" s="193">
        <f>'1.2.2.4'!U63</f>
        <v>0</v>
      </c>
      <c r="S41" s="193">
        <f>'1.2.2.4'!V63</f>
        <v>0</v>
      </c>
      <c r="T41" s="193">
        <f>'1.2.2.4'!W63</f>
        <v>8000</v>
      </c>
      <c r="U41" s="193">
        <f>'1.2.2.4'!X63</f>
        <v>8000</v>
      </c>
      <c r="V41" s="193">
        <f>'1.2.2.4'!Y63</f>
        <v>0</v>
      </c>
      <c r="W41" s="193">
        <f>'1.2.2.4'!Z63</f>
        <v>0</v>
      </c>
      <c r="X41" s="193">
        <f>'1.2.2.4'!AA63</f>
        <v>8000</v>
      </c>
      <c r="Y41" s="193">
        <f>'1.2.2.4'!AB63</f>
        <v>8000</v>
      </c>
      <c r="Z41" s="193">
        <f>'1.2.2.4'!AC63</f>
        <v>0</v>
      </c>
      <c r="AA41" s="193">
        <f>'1.2.2.4'!AD63</f>
        <v>0</v>
      </c>
      <c r="AB41" s="45"/>
    </row>
    <row r="42" spans="1:28" s="128" customFormat="1" ht="12" x14ac:dyDescent="0.2">
      <c r="A42" s="26"/>
      <c r="B42" s="30" t="s">
        <v>134</v>
      </c>
      <c r="C42" s="32" t="str">
        <f>'1.2.2.5'!B6</f>
        <v>1.2.2.5 Referirea cazurilor complexe către SSPP și alți prestatori după necesitate (5.1.3).</v>
      </c>
      <c r="D42" s="196">
        <f>'1.2.2.5'!F63</f>
        <v>128600</v>
      </c>
      <c r="E42" s="196">
        <f>'1.2.2.5'!G63</f>
        <v>128600</v>
      </c>
      <c r="F42" s="196">
        <f>'1.2.2.5'!H63</f>
        <v>128600</v>
      </c>
      <c r="G42" s="196">
        <f>'1.2.2.5'!I63</f>
        <v>0</v>
      </c>
      <c r="H42" s="99">
        <f>'1.2.2.5'!J63</f>
        <v>0</v>
      </c>
      <c r="I42" s="99">
        <f>'1.2.2.5'!K63</f>
        <v>25720</v>
      </c>
      <c r="J42" s="99">
        <f>'1.2.2.5'!L63</f>
        <v>25720</v>
      </c>
      <c r="K42" s="99">
        <f>'1.2.2.5'!M63</f>
        <v>0</v>
      </c>
      <c r="L42" s="99">
        <f>'1.2.2.5'!N63</f>
        <v>0</v>
      </c>
      <c r="M42" s="99">
        <f>'1.2.2.5'!O63</f>
        <v>25720</v>
      </c>
      <c r="N42" s="99">
        <f>'1.2.2.5'!P63</f>
        <v>25720</v>
      </c>
      <c r="O42" s="99">
        <f>'1.2.2.5'!Q63</f>
        <v>0</v>
      </c>
      <c r="P42" s="99">
        <f>'1.2.2.5'!R63</f>
        <v>0</v>
      </c>
      <c r="Q42" s="99">
        <f>'1.2.2.5'!S63</f>
        <v>25720</v>
      </c>
      <c r="R42" s="99">
        <f>'1.2.2.5'!T63</f>
        <v>25720</v>
      </c>
      <c r="S42" s="99">
        <f>'1.2.2.5'!U63</f>
        <v>0</v>
      </c>
      <c r="T42" s="99">
        <f>'1.2.2.5'!V63</f>
        <v>0</v>
      </c>
      <c r="U42" s="99">
        <f>'1.2.2.5'!W63</f>
        <v>25720</v>
      </c>
      <c r="V42" s="99">
        <f>'1.2.2.5'!X63</f>
        <v>25720</v>
      </c>
      <c r="W42" s="99">
        <f>'1.2.2.5'!Y63</f>
        <v>0</v>
      </c>
      <c r="X42" s="99">
        <f>'1.2.2.5'!Z63</f>
        <v>0</v>
      </c>
      <c r="Y42" s="99">
        <f>'1.2.2.5'!AA63</f>
        <v>25720</v>
      </c>
      <c r="Z42" s="99">
        <f>'1.2.2.5'!AB63</f>
        <v>25720</v>
      </c>
      <c r="AA42" s="99">
        <f>'1.2.2.5'!AC63</f>
        <v>0</v>
      </c>
      <c r="AB42" s="45"/>
    </row>
    <row r="43" spans="1:28" s="128" customFormat="1" ht="12" x14ac:dyDescent="0.2">
      <c r="A43" s="26"/>
      <c r="B43" s="133" t="s">
        <v>98</v>
      </c>
      <c r="C43" s="32"/>
      <c r="D43" s="199">
        <f>SUM(D44:D47)</f>
        <v>244025</v>
      </c>
      <c r="E43" s="199">
        <f t="shared" ref="E43:G43" si="148">SUM(E44:E47)</f>
        <v>119025</v>
      </c>
      <c r="F43" s="199">
        <f t="shared" si="148"/>
        <v>0</v>
      </c>
      <c r="G43" s="199">
        <f t="shared" si="148"/>
        <v>125000</v>
      </c>
      <c r="H43" s="199">
        <f t="shared" ref="H43" si="149">SUM(H44:H47)</f>
        <v>0</v>
      </c>
      <c r="I43" s="199">
        <f t="shared" ref="I43" si="150">SUM(I44:I47)</f>
        <v>0</v>
      </c>
      <c r="J43" s="199">
        <f t="shared" ref="J43" si="151">SUM(J44:J47)</f>
        <v>0</v>
      </c>
      <c r="K43" s="199">
        <f t="shared" ref="K43" si="152">SUM(K44:K47)</f>
        <v>0</v>
      </c>
      <c r="L43" s="199">
        <f t="shared" ref="L43" si="153">SUM(L44:L47)</f>
        <v>244025</v>
      </c>
      <c r="M43" s="199">
        <f t="shared" ref="M43" si="154">SUM(M44:M47)</f>
        <v>119025</v>
      </c>
      <c r="N43" s="199">
        <f t="shared" ref="N43" si="155">SUM(N44:N47)</f>
        <v>0</v>
      </c>
      <c r="O43" s="199">
        <f t="shared" ref="O43" si="156">SUM(O44:O47)</f>
        <v>125000</v>
      </c>
      <c r="P43" s="199">
        <f t="shared" ref="P43" si="157">SUM(P44:P47)</f>
        <v>0</v>
      </c>
      <c r="Q43" s="199">
        <f t="shared" ref="Q43" si="158">SUM(Q44:Q47)</f>
        <v>0</v>
      </c>
      <c r="R43" s="199">
        <f t="shared" ref="R43" si="159">SUM(R44:R47)</f>
        <v>0</v>
      </c>
      <c r="S43" s="199">
        <f t="shared" ref="S43" si="160">SUM(S44:S47)</f>
        <v>0</v>
      </c>
      <c r="T43" s="199">
        <f t="shared" ref="T43" si="161">SUM(T44:T47)</f>
        <v>0</v>
      </c>
      <c r="U43" s="199">
        <f t="shared" ref="U43" si="162">SUM(U44:U47)</f>
        <v>0</v>
      </c>
      <c r="V43" s="199">
        <f t="shared" ref="V43" si="163">SUM(V44:V47)</f>
        <v>0</v>
      </c>
      <c r="W43" s="199">
        <f t="shared" ref="W43" si="164">SUM(W44:W47)</f>
        <v>0</v>
      </c>
      <c r="X43" s="199">
        <f t="shared" ref="X43" si="165">SUM(X44:X47)</f>
        <v>0</v>
      </c>
      <c r="Y43" s="199">
        <f t="shared" ref="Y43" si="166">SUM(Y44:Y47)</f>
        <v>0</v>
      </c>
      <c r="Z43" s="199">
        <f t="shared" ref="Z43" si="167">SUM(Z44:Z47)</f>
        <v>0</v>
      </c>
      <c r="AA43" s="199">
        <f t="shared" ref="AA43" si="168">SUM(AA44:AA47)</f>
        <v>0</v>
      </c>
      <c r="AB43" s="45"/>
    </row>
    <row r="44" spans="1:28" s="128" customFormat="1" ht="36" x14ac:dyDescent="0.2">
      <c r="A44" s="26"/>
      <c r="B44" s="30" t="s">
        <v>59</v>
      </c>
      <c r="C44" s="32" t="str">
        <f>'1.2.3.1'!B6</f>
        <v>1.2.3.1 Elaborarea proiectului politicii de examinare a plângerilor din partea copiilor (pentru instituțiile publice, sectorul privat și alți prestatori de servicii), inclusiv modalitățile și costurile de implementare</v>
      </c>
      <c r="D44" s="193">
        <f>'1.2.3.1'!G63</f>
        <v>62500</v>
      </c>
      <c r="E44" s="193">
        <f>'1.2.3.1'!H63</f>
        <v>62500</v>
      </c>
      <c r="F44" s="193">
        <f>'1.2.3.1'!I63</f>
        <v>0</v>
      </c>
      <c r="G44" s="193">
        <f>'1.2.3.1'!J63</f>
        <v>0</v>
      </c>
      <c r="H44" s="101">
        <f>'1.2.3.1'!K63</f>
        <v>0</v>
      </c>
      <c r="I44" s="101">
        <f>'1.2.3.1'!L63</f>
        <v>0</v>
      </c>
      <c r="J44" s="101">
        <f>'1.2.3.1'!M63</f>
        <v>0</v>
      </c>
      <c r="K44" s="101">
        <f>'1.2.3.1'!N63</f>
        <v>0</v>
      </c>
      <c r="L44" s="101">
        <f>'1.2.3.1'!O63</f>
        <v>62500</v>
      </c>
      <c r="M44" s="101">
        <f>'1.2.3.1'!P63</f>
        <v>62500</v>
      </c>
      <c r="N44" s="101">
        <f>'1.2.3.1'!Q63</f>
        <v>0</v>
      </c>
      <c r="O44" s="101">
        <f>'1.2.3.1'!R63</f>
        <v>0</v>
      </c>
      <c r="P44" s="101">
        <f>'1.2.3.1'!S63</f>
        <v>0</v>
      </c>
      <c r="Q44" s="101">
        <f>'1.2.3.1'!T63</f>
        <v>0</v>
      </c>
      <c r="R44" s="101">
        <f>'1.2.3.1'!U63</f>
        <v>0</v>
      </c>
      <c r="S44" s="101">
        <f>'1.2.3.1'!V63</f>
        <v>0</v>
      </c>
      <c r="T44" s="101">
        <f>'1.2.3.1'!W63</f>
        <v>0</v>
      </c>
      <c r="U44" s="101">
        <f>'1.2.3.1'!X63</f>
        <v>0</v>
      </c>
      <c r="V44" s="101">
        <f>'1.2.3.1'!Y63</f>
        <v>0</v>
      </c>
      <c r="W44" s="101">
        <f>'1.2.3.1'!Z63</f>
        <v>0</v>
      </c>
      <c r="X44" s="101">
        <f>'1.2.3.1'!AA63</f>
        <v>0</v>
      </c>
      <c r="Y44" s="101">
        <f>'1.2.3.1'!AB63</f>
        <v>0</v>
      </c>
      <c r="Z44" s="101">
        <f>'1.2.3.1'!AC63</f>
        <v>0</v>
      </c>
      <c r="AA44" s="101">
        <f>'1.2.3.1'!AD63</f>
        <v>0</v>
      </c>
      <c r="AB44" s="45"/>
    </row>
    <row r="45" spans="1:28" s="128" customFormat="1" ht="24" x14ac:dyDescent="0.2">
      <c r="A45" s="26"/>
      <c r="B45" s="30" t="s">
        <v>60</v>
      </c>
      <c r="C45" s="32" t="str">
        <f>'1.2.3.2'!B6</f>
        <v>1.2.3.2 Adoptarea Hotărârii CMC privind implementarea politicii interne în cadrul instituțiilor publice și recomandarea pentru sectorul privat</v>
      </c>
      <c r="D45" s="193">
        <f>'1.2.3.2'!G64</f>
        <v>56525</v>
      </c>
      <c r="E45" s="193">
        <f>'1.2.3.2'!H64</f>
        <v>56525</v>
      </c>
      <c r="F45" s="193">
        <f>'1.2.3.2'!I64</f>
        <v>0</v>
      </c>
      <c r="G45" s="193">
        <f>'1.2.3.2'!J64</f>
        <v>0</v>
      </c>
      <c r="H45" s="101">
        <f>'1.2.3.2'!K64</f>
        <v>0</v>
      </c>
      <c r="I45" s="101">
        <f>'1.2.3.2'!L64</f>
        <v>0</v>
      </c>
      <c r="J45" s="101">
        <f>'1.2.3.2'!M64</f>
        <v>0</v>
      </c>
      <c r="K45" s="101">
        <f>'1.2.3.2'!N64</f>
        <v>0</v>
      </c>
      <c r="L45" s="101">
        <f>'1.2.3.2'!O64</f>
        <v>56525</v>
      </c>
      <c r="M45" s="101">
        <f>'1.2.3.2'!P64</f>
        <v>56525</v>
      </c>
      <c r="N45" s="101">
        <f>'1.2.3.2'!Q64</f>
        <v>0</v>
      </c>
      <c r="O45" s="101">
        <f>'1.2.3.2'!R64</f>
        <v>0</v>
      </c>
      <c r="P45" s="101">
        <f>'1.2.3.2'!S64</f>
        <v>0</v>
      </c>
      <c r="Q45" s="101">
        <f>'1.2.3.2'!T64</f>
        <v>0</v>
      </c>
      <c r="R45" s="101">
        <f>'1.2.3.2'!U64</f>
        <v>0</v>
      </c>
      <c r="S45" s="101">
        <f>'1.2.3.2'!V64</f>
        <v>0</v>
      </c>
      <c r="T45" s="101">
        <f>'1.2.3.2'!W64</f>
        <v>0</v>
      </c>
      <c r="U45" s="101">
        <f>'1.2.3.2'!X64</f>
        <v>0</v>
      </c>
      <c r="V45" s="101">
        <f>'1.2.3.2'!Y64</f>
        <v>0</v>
      </c>
      <c r="W45" s="101">
        <f>'1.2.3.2'!Z64</f>
        <v>0</v>
      </c>
      <c r="X45" s="101">
        <f>'1.2.3.2'!AA64</f>
        <v>0</v>
      </c>
      <c r="Y45" s="101">
        <f>'1.2.3.2'!AB64</f>
        <v>0</v>
      </c>
      <c r="Z45" s="101">
        <f>'1.2.3.2'!AC64</f>
        <v>0</v>
      </c>
      <c r="AA45" s="101">
        <f>'1.2.3.2'!AD64</f>
        <v>0</v>
      </c>
      <c r="AB45" s="45"/>
    </row>
    <row r="46" spans="1:28" s="128" customFormat="1" ht="36" x14ac:dyDescent="0.2">
      <c r="A46" s="26"/>
      <c r="B46" s="30" t="s">
        <v>140</v>
      </c>
      <c r="C46" s="32" t="str">
        <f>'1.2.3.3'!B6</f>
        <v xml:space="preserve">1.2.3.3 Pilotarea implementării politicii în instituțiile publice (soluția TIC și mobilă, dezvoltare capacități, actualizare pagina web), integrarea sistemelor instituționale individuale într-o sigură platformă </v>
      </c>
      <c r="D46" s="193">
        <f>'1.2.3.3'!G63</f>
        <v>62500</v>
      </c>
      <c r="E46" s="193">
        <f>'1.2.3.3'!H63</f>
        <v>0</v>
      </c>
      <c r="F46" s="193">
        <f>'1.2.3.3'!I63</f>
        <v>0</v>
      </c>
      <c r="G46" s="193">
        <f>'1.2.3.3'!J63</f>
        <v>62500</v>
      </c>
      <c r="H46" s="101">
        <f>'1.2.3.3'!K63</f>
        <v>0</v>
      </c>
      <c r="I46" s="101">
        <f>'1.2.3.3'!L63</f>
        <v>0</v>
      </c>
      <c r="J46" s="101">
        <f>'1.2.3.3'!M63</f>
        <v>0</v>
      </c>
      <c r="K46" s="101">
        <f>'1.2.3.3'!N63</f>
        <v>0</v>
      </c>
      <c r="L46" s="101">
        <f>'1.2.3.3'!O63</f>
        <v>62500</v>
      </c>
      <c r="M46" s="101">
        <f>'1.2.3.3'!P63</f>
        <v>0</v>
      </c>
      <c r="N46" s="101">
        <f>'1.2.3.3'!Q63</f>
        <v>0</v>
      </c>
      <c r="O46" s="101">
        <f>'1.2.3.3'!R63</f>
        <v>62500</v>
      </c>
      <c r="P46" s="101">
        <f>'1.2.3.3'!S63</f>
        <v>0</v>
      </c>
      <c r="Q46" s="101">
        <f>'1.2.3.3'!T63</f>
        <v>0</v>
      </c>
      <c r="R46" s="101">
        <f>'1.2.3.3'!U63</f>
        <v>0</v>
      </c>
      <c r="S46" s="101">
        <f>'1.2.3.3'!V63</f>
        <v>0</v>
      </c>
      <c r="T46" s="101">
        <f>'1.2.3.3'!W63</f>
        <v>0</v>
      </c>
      <c r="U46" s="101">
        <f>'1.2.3.3'!X63</f>
        <v>0</v>
      </c>
      <c r="V46" s="101">
        <f>'1.2.3.3'!Y63</f>
        <v>0</v>
      </c>
      <c r="W46" s="101">
        <f>'1.2.3.3'!Z63</f>
        <v>0</v>
      </c>
      <c r="X46" s="101">
        <f>'1.2.3.3'!AA63</f>
        <v>0</v>
      </c>
      <c r="Y46" s="101">
        <f>'1.2.3.3'!AB63</f>
        <v>0</v>
      </c>
      <c r="Z46" s="101">
        <f>'1.2.3.3'!AC63</f>
        <v>0</v>
      </c>
      <c r="AA46" s="101">
        <f>'1.2.3.3'!AD63</f>
        <v>0</v>
      </c>
      <c r="AB46" s="45"/>
    </row>
    <row r="47" spans="1:28" s="128" customFormat="1" ht="24" x14ac:dyDescent="0.2">
      <c r="A47" s="26"/>
      <c r="B47" s="30" t="s">
        <v>180</v>
      </c>
      <c r="C47" s="32" t="str">
        <f>'1.2.3.4'!B6</f>
        <v xml:space="preserve">1.2.3.4 Elaborarea soluției accesibile pentru sectorul privat, inclusiv soluția TIC și mobilă, monitorizarea implementării soluției în baza cerințelor de acreditare </v>
      </c>
      <c r="D47" s="193">
        <f>'1.2.3.4'!G63</f>
        <v>62500</v>
      </c>
      <c r="E47" s="193">
        <f>'1.2.3.4'!H63</f>
        <v>0</v>
      </c>
      <c r="F47" s="193">
        <f>'1.2.3.4'!I63</f>
        <v>0</v>
      </c>
      <c r="G47" s="193">
        <f>'1.2.3.4'!J63</f>
        <v>62500</v>
      </c>
      <c r="H47" s="101">
        <f>'1.2.3.4'!K63</f>
        <v>0</v>
      </c>
      <c r="I47" s="101">
        <f>'1.2.3.4'!L63</f>
        <v>0</v>
      </c>
      <c r="J47" s="101">
        <f>'1.2.3.4'!M63</f>
        <v>0</v>
      </c>
      <c r="K47" s="101">
        <f>'1.2.3.4'!N63</f>
        <v>0</v>
      </c>
      <c r="L47" s="101">
        <f>'1.2.3.4'!O63</f>
        <v>62500</v>
      </c>
      <c r="M47" s="101">
        <f>'1.2.3.4'!P63</f>
        <v>0</v>
      </c>
      <c r="N47" s="101">
        <f>'1.2.3.4'!Q63</f>
        <v>0</v>
      </c>
      <c r="O47" s="101">
        <f>'1.2.3.4'!R63</f>
        <v>62500</v>
      </c>
      <c r="P47" s="101">
        <f>'1.2.3.4'!S63</f>
        <v>0</v>
      </c>
      <c r="Q47" s="101">
        <f>'1.2.3.4'!T63</f>
        <v>0</v>
      </c>
      <c r="R47" s="101">
        <f>'1.2.3.4'!U63</f>
        <v>0</v>
      </c>
      <c r="S47" s="101">
        <f>'1.2.3.4'!V63</f>
        <v>0</v>
      </c>
      <c r="T47" s="101">
        <f>'1.2.3.4'!W63</f>
        <v>0</v>
      </c>
      <c r="U47" s="101">
        <f>'1.2.3.4'!X63</f>
        <v>0</v>
      </c>
      <c r="V47" s="101">
        <f>'1.2.3.4'!Y63</f>
        <v>0</v>
      </c>
      <c r="W47" s="101">
        <f>'1.2.3.4'!Z63</f>
        <v>0</v>
      </c>
      <c r="X47" s="101">
        <f>'1.2.3.4'!AA63</f>
        <v>0</v>
      </c>
      <c r="Y47" s="101">
        <f>'1.2.3.4'!AB63</f>
        <v>0</v>
      </c>
      <c r="Z47" s="101">
        <f>'1.2.3.4'!AC63</f>
        <v>0</v>
      </c>
      <c r="AA47" s="101">
        <f>'1.2.3.4'!AD63</f>
        <v>0</v>
      </c>
      <c r="AB47" s="45"/>
    </row>
    <row r="48" spans="1:28" s="128" customFormat="1" ht="12" x14ac:dyDescent="0.2">
      <c r="A48" s="26"/>
      <c r="B48" s="133" t="s">
        <v>99</v>
      </c>
      <c r="C48" s="32"/>
      <c r="D48" s="199">
        <f>SUM(D49:D56)</f>
        <v>4300000</v>
      </c>
      <c r="E48" s="199">
        <f t="shared" ref="E48:G48" si="169">SUM(E49:E56)</f>
        <v>1125000</v>
      </c>
      <c r="F48" s="199">
        <f t="shared" si="169"/>
        <v>600000</v>
      </c>
      <c r="G48" s="199">
        <f t="shared" si="169"/>
        <v>2575000</v>
      </c>
      <c r="H48" s="199">
        <f t="shared" ref="H48" si="170">SUM(H49:H56)</f>
        <v>0</v>
      </c>
      <c r="I48" s="199">
        <f t="shared" ref="I48" si="171">SUM(I49:I56)</f>
        <v>0</v>
      </c>
      <c r="J48" s="199">
        <f t="shared" ref="J48" si="172">SUM(J49:J56)</f>
        <v>0</v>
      </c>
      <c r="K48" s="199">
        <f t="shared" ref="K48" si="173">SUM(K49:K56)</f>
        <v>0</v>
      </c>
      <c r="L48" s="199">
        <f t="shared" ref="L48" si="174">SUM(L49:L56)</f>
        <v>2625000</v>
      </c>
      <c r="M48" s="199">
        <f t="shared" ref="M48" si="175">SUM(M49:M56)</f>
        <v>125000</v>
      </c>
      <c r="N48" s="199">
        <f t="shared" ref="N48" si="176">SUM(N49:N56)</f>
        <v>0</v>
      </c>
      <c r="O48" s="199">
        <f t="shared" ref="O48" si="177">SUM(O49:O56)</f>
        <v>2500000</v>
      </c>
      <c r="P48" s="199">
        <f t="shared" ref="P48" si="178">SUM(P49:P56)</f>
        <v>1275000</v>
      </c>
      <c r="Q48" s="199">
        <f t="shared" ref="Q48" si="179">SUM(Q49:Q56)</f>
        <v>600000</v>
      </c>
      <c r="R48" s="199">
        <f t="shared" ref="R48" si="180">SUM(R49:R56)</f>
        <v>600000</v>
      </c>
      <c r="S48" s="199">
        <f t="shared" ref="S48" si="181">SUM(S49:S56)</f>
        <v>75000</v>
      </c>
      <c r="T48" s="199">
        <f t="shared" ref="T48" si="182">SUM(T49:T56)</f>
        <v>250000</v>
      </c>
      <c r="U48" s="199">
        <f t="shared" ref="U48" si="183">SUM(U49:U56)</f>
        <v>250000</v>
      </c>
      <c r="V48" s="199">
        <f t="shared" ref="V48" si="184">SUM(V49:V56)</f>
        <v>0</v>
      </c>
      <c r="W48" s="199">
        <f t="shared" ref="W48" si="185">SUM(W49:W56)</f>
        <v>0</v>
      </c>
      <c r="X48" s="199">
        <f t="shared" ref="X48" si="186">SUM(X49:X56)</f>
        <v>150000</v>
      </c>
      <c r="Y48" s="199">
        <f t="shared" ref="Y48" si="187">SUM(Y49:Y56)</f>
        <v>150000</v>
      </c>
      <c r="Z48" s="199">
        <f t="shared" ref="Z48" si="188">SUM(Z49:Z56)</f>
        <v>0</v>
      </c>
      <c r="AA48" s="199">
        <f t="shared" ref="AA48" si="189">SUM(AA49:AA56)</f>
        <v>0</v>
      </c>
      <c r="AB48" s="45"/>
    </row>
    <row r="49" spans="1:28" s="128" customFormat="1" ht="34.5" customHeight="1" x14ac:dyDescent="0.2">
      <c r="A49" s="26"/>
      <c r="B49" s="30" t="s">
        <v>61</v>
      </c>
      <c r="C49" s="32" t="str">
        <f>'1.2.4.1'!B6</f>
        <v xml:space="preserve">1.2.4.1 Auditul serviciilor psiho-sociale existente în mun. Chișinău din perspectiva criteriilor serviciilor integrate  cu recomandări pentru fiecare și integral (juridic, medical, social, psihologic, pentru copii și părinți), elaborare protocoale de cooperare </v>
      </c>
      <c r="D49" s="193">
        <f>'1.2.4.1'!G63</f>
        <v>325000</v>
      </c>
      <c r="E49" s="193">
        <f>'1.2.4.1'!H63</f>
        <v>75000</v>
      </c>
      <c r="F49" s="193">
        <f>'1.2.4.1'!I63</f>
        <v>0</v>
      </c>
      <c r="G49" s="193">
        <f>'1.2.4.1'!J63</f>
        <v>250000</v>
      </c>
      <c r="H49" s="101">
        <f>'1.2.4.1'!K63</f>
        <v>0</v>
      </c>
      <c r="I49" s="101">
        <f>'1.2.4.1'!L63</f>
        <v>0</v>
      </c>
      <c r="J49" s="101">
        <f>'1.2.4.1'!M63</f>
        <v>0</v>
      </c>
      <c r="K49" s="101">
        <f>'1.2.4.1'!N63</f>
        <v>0</v>
      </c>
      <c r="L49" s="101">
        <f>'1.2.4.1'!O63</f>
        <v>250000</v>
      </c>
      <c r="M49" s="101">
        <f>'1.2.4.1'!P63</f>
        <v>0</v>
      </c>
      <c r="N49" s="101">
        <f>'1.2.4.1'!Q63</f>
        <v>0</v>
      </c>
      <c r="O49" s="101">
        <f>'1.2.4.1'!R63</f>
        <v>250000</v>
      </c>
      <c r="P49" s="101">
        <f>'1.2.4.1'!S63</f>
        <v>25000</v>
      </c>
      <c r="Q49" s="101">
        <f>'1.2.4.1'!T63</f>
        <v>25000</v>
      </c>
      <c r="R49" s="101">
        <f>'1.2.4.1'!U63</f>
        <v>0</v>
      </c>
      <c r="S49" s="101">
        <f>'1.2.4.1'!V63</f>
        <v>0</v>
      </c>
      <c r="T49" s="101">
        <f>'1.2.4.1'!W63</f>
        <v>25000</v>
      </c>
      <c r="U49" s="101">
        <f>'1.2.4.1'!X63</f>
        <v>25000</v>
      </c>
      <c r="V49" s="101">
        <f>'1.2.4.1'!Y63</f>
        <v>0</v>
      </c>
      <c r="W49" s="101">
        <f>'1.2.4.1'!Z63</f>
        <v>0</v>
      </c>
      <c r="X49" s="101">
        <f>'1.2.4.1'!AA63</f>
        <v>25000</v>
      </c>
      <c r="Y49" s="101">
        <f>'1.2.4.1'!AB63</f>
        <v>25000</v>
      </c>
      <c r="Z49" s="101">
        <f>'1.2.4.1'!AC63</f>
        <v>0</v>
      </c>
      <c r="AA49" s="101">
        <f>'1.2.4.1'!AD63</f>
        <v>0</v>
      </c>
      <c r="AB49" s="45"/>
    </row>
    <row r="50" spans="1:28" s="128" customFormat="1" ht="37.5" customHeight="1" x14ac:dyDescent="0.2">
      <c r="A50" s="26"/>
      <c r="B50" s="30" t="s">
        <v>62</v>
      </c>
      <c r="C50" s="32" t="str">
        <f>'1.2.4.2'!B6</f>
        <v>1.2.4.2 Îmbunătățirea serviciilor medicale în diagnosticarea stărilor copilului, integrarea acestora (medici de familie/pediatri/ginecologi pe identificarea cazurilor de abuz si exploatare sexuala asupra copiilor si mecanismul de raportare in baza HG 270)</v>
      </c>
      <c r="D50" s="194">
        <f>'1.2.4.2'!G63</f>
        <v>325000</v>
      </c>
      <c r="E50" s="194">
        <f>'1.2.4.2'!H63</f>
        <v>75000</v>
      </c>
      <c r="F50" s="194">
        <f>'1.2.4.2'!I63</f>
        <v>0</v>
      </c>
      <c r="G50" s="194">
        <f>'1.2.4.2'!J63</f>
        <v>250000</v>
      </c>
      <c r="H50" s="100">
        <f>'1.2.4.2'!K63</f>
        <v>0</v>
      </c>
      <c r="I50" s="100">
        <f>'1.2.4.2'!L63</f>
        <v>0</v>
      </c>
      <c r="J50" s="100">
        <f>'1.2.4.2'!M63</f>
        <v>0</v>
      </c>
      <c r="K50" s="100">
        <f>'1.2.4.2'!N63</f>
        <v>0</v>
      </c>
      <c r="L50" s="100">
        <f>'1.2.4.2'!O63</f>
        <v>250000</v>
      </c>
      <c r="M50" s="100">
        <f>'1.2.4.2'!P63</f>
        <v>0</v>
      </c>
      <c r="N50" s="100">
        <f>'1.2.4.2'!Q63</f>
        <v>0</v>
      </c>
      <c r="O50" s="100">
        <f>'1.2.4.2'!R63</f>
        <v>250000</v>
      </c>
      <c r="P50" s="100">
        <f>'1.2.4.2'!S63</f>
        <v>25000</v>
      </c>
      <c r="Q50" s="100">
        <f>'1.2.4.2'!T63</f>
        <v>25000</v>
      </c>
      <c r="R50" s="100">
        <f>'1.2.4.2'!U63</f>
        <v>0</v>
      </c>
      <c r="S50" s="100">
        <f>'1.2.4.2'!V63</f>
        <v>0</v>
      </c>
      <c r="T50" s="100">
        <f>'1.2.4.2'!W63</f>
        <v>25000</v>
      </c>
      <c r="U50" s="100">
        <f>'1.2.4.2'!X63</f>
        <v>25000</v>
      </c>
      <c r="V50" s="100">
        <f>'1.2.4.2'!Y63</f>
        <v>0</v>
      </c>
      <c r="W50" s="100">
        <f>'1.2.4.2'!Z63</f>
        <v>0</v>
      </c>
      <c r="X50" s="100">
        <f>'1.2.4.2'!AA63</f>
        <v>25000</v>
      </c>
      <c r="Y50" s="100">
        <f>'1.2.4.2'!AB63</f>
        <v>25000</v>
      </c>
      <c r="Z50" s="100">
        <f>'1.2.4.2'!AC63</f>
        <v>0</v>
      </c>
      <c r="AA50" s="100">
        <f>'1.2.4.2'!AD63</f>
        <v>0</v>
      </c>
      <c r="AB50" s="45"/>
    </row>
    <row r="51" spans="1:28" s="128" customFormat="1" ht="29.25" customHeight="1" x14ac:dyDescent="0.2">
      <c r="A51" s="26"/>
      <c r="B51" s="30" t="s">
        <v>141</v>
      </c>
      <c r="C51" s="32" t="str">
        <f>'1.2.4.3'!B5</f>
        <v xml:space="preserve">1.2.4.3 Consolidarea serviciilor juridice în cadrul direcțiilor de sector (implementarea hotărîrii CMC) în sprijinul copiilor </v>
      </c>
      <c r="D51" s="194">
        <f>'1.2.4.3'!G62</f>
        <v>325000</v>
      </c>
      <c r="E51" s="194">
        <f>'1.2.4.3'!H62</f>
        <v>75000</v>
      </c>
      <c r="F51" s="194">
        <f>'1.2.4.3'!I62</f>
        <v>0</v>
      </c>
      <c r="G51" s="194">
        <f>'1.2.4.3'!J62</f>
        <v>250000</v>
      </c>
      <c r="H51" s="100">
        <f>'1.2.4.3'!K62</f>
        <v>0</v>
      </c>
      <c r="I51" s="100">
        <f>'1.2.4.3'!L62</f>
        <v>0</v>
      </c>
      <c r="J51" s="100">
        <f>'1.2.4.3'!M62</f>
        <v>0</v>
      </c>
      <c r="K51" s="100">
        <f>'1.2.4.3'!N62</f>
        <v>0</v>
      </c>
      <c r="L51" s="100">
        <f>'1.2.4.3'!O62</f>
        <v>250000</v>
      </c>
      <c r="M51" s="100">
        <f>'1.2.4.3'!P62</f>
        <v>0</v>
      </c>
      <c r="N51" s="100">
        <f>'1.2.4.3'!Q62</f>
        <v>0</v>
      </c>
      <c r="O51" s="100">
        <f>'1.2.4.3'!R62</f>
        <v>250000</v>
      </c>
      <c r="P51" s="100">
        <f>'1.2.4.3'!S62</f>
        <v>25000</v>
      </c>
      <c r="Q51" s="100">
        <f>'1.2.4.3'!T62</f>
        <v>25000</v>
      </c>
      <c r="R51" s="100">
        <f>'1.2.4.3'!U62</f>
        <v>0</v>
      </c>
      <c r="S51" s="100">
        <f>'1.2.4.3'!V62</f>
        <v>0</v>
      </c>
      <c r="T51" s="100">
        <f>'1.2.4.3'!W62</f>
        <v>25000</v>
      </c>
      <c r="U51" s="100">
        <f>'1.2.4.3'!X62</f>
        <v>25000</v>
      </c>
      <c r="V51" s="100">
        <f>'1.2.4.3'!Y62</f>
        <v>0</v>
      </c>
      <c r="W51" s="100">
        <f>'1.2.4.3'!Z62</f>
        <v>0</v>
      </c>
      <c r="X51" s="100">
        <f>'1.2.4.3'!AA62</f>
        <v>25000</v>
      </c>
      <c r="Y51" s="100">
        <f>'1.2.4.3'!AB62</f>
        <v>25000</v>
      </c>
      <c r="Z51" s="100">
        <f>'1.2.4.3'!AC62</f>
        <v>0</v>
      </c>
      <c r="AA51" s="100">
        <f>'1.2.4.3'!AD62</f>
        <v>0</v>
      </c>
      <c r="AB51" s="45"/>
    </row>
    <row r="52" spans="1:28" s="128" customFormat="1" ht="33" customHeight="1" x14ac:dyDescent="0.2">
      <c r="A52" s="26"/>
      <c r="B52" s="30" t="s">
        <v>142</v>
      </c>
      <c r="C52" s="32" t="str">
        <f>'1.2.4.4'!B5</f>
        <v>1.2.4.4 Modificarea protocoalelor, procedurilor pentru asigurarea confidențialității în gestionarea cazurilor copiilor victime ale violenței și în oferirea suportului emoțional și psihologic</v>
      </c>
      <c r="D52" s="194">
        <f>'1.2.4.4'!G62</f>
        <v>325000</v>
      </c>
      <c r="E52" s="194">
        <f>'1.2.4.4'!H62</f>
        <v>75000</v>
      </c>
      <c r="F52" s="194">
        <f>'1.2.4.4'!I62</f>
        <v>0</v>
      </c>
      <c r="G52" s="194">
        <f>'1.2.4.4'!J62</f>
        <v>250000</v>
      </c>
      <c r="H52" s="100">
        <f>'1.2.4.4'!K62</f>
        <v>0</v>
      </c>
      <c r="I52" s="100">
        <f>'1.2.4.4'!L62</f>
        <v>0</v>
      </c>
      <c r="J52" s="100">
        <f>'1.2.4.4'!M62</f>
        <v>0</v>
      </c>
      <c r="K52" s="100">
        <f>'1.2.4.4'!N62</f>
        <v>0</v>
      </c>
      <c r="L52" s="100">
        <f>'1.2.4.4'!O62</f>
        <v>250000</v>
      </c>
      <c r="M52" s="100">
        <f>'1.2.4.4'!P62</f>
        <v>0</v>
      </c>
      <c r="N52" s="100">
        <f>'1.2.4.4'!Q62</f>
        <v>0</v>
      </c>
      <c r="O52" s="100">
        <f>'1.2.4.4'!R62</f>
        <v>250000</v>
      </c>
      <c r="P52" s="100">
        <f>'1.2.4.4'!S62</f>
        <v>25000</v>
      </c>
      <c r="Q52" s="100">
        <f>'1.2.4.4'!T62</f>
        <v>25000</v>
      </c>
      <c r="R52" s="100">
        <f>'1.2.4.4'!U62</f>
        <v>0</v>
      </c>
      <c r="S52" s="100">
        <f>'1.2.4.4'!V62</f>
        <v>0</v>
      </c>
      <c r="T52" s="100">
        <f>'1.2.4.4'!W62</f>
        <v>25000</v>
      </c>
      <c r="U52" s="100">
        <f>'1.2.4.4'!X62</f>
        <v>25000</v>
      </c>
      <c r="V52" s="100">
        <f>'1.2.4.4'!Y62</f>
        <v>0</v>
      </c>
      <c r="W52" s="100">
        <f>'1.2.4.4'!Z62</f>
        <v>0</v>
      </c>
      <c r="X52" s="100">
        <f>'1.2.4.4'!AA62</f>
        <v>25000</v>
      </c>
      <c r="Y52" s="100">
        <f>'1.2.4.4'!AB62</f>
        <v>25000</v>
      </c>
      <c r="Z52" s="100">
        <f>'1.2.4.4'!AC62</f>
        <v>0</v>
      </c>
      <c r="AA52" s="100">
        <f>'1.2.4.4'!AD62</f>
        <v>0</v>
      </c>
      <c r="AB52" s="45"/>
    </row>
    <row r="53" spans="1:28" s="128" customFormat="1" ht="29.25" customHeight="1" x14ac:dyDescent="0.2">
      <c r="A53" s="26"/>
      <c r="B53" s="30" t="s">
        <v>143</v>
      </c>
      <c r="C53" s="32" t="str">
        <f>'1.2.4.5'!B5</f>
        <v>1.2.4.5 Cooperarea cu autoritățile centrale de specialitate la crearea unui centru specializat în asistența copiilor victime/martori a infracțiunilor (exclus - de abuz, trafic, etc)</v>
      </c>
      <c r="D53" s="194">
        <f>'1.2.4.5'!G62</f>
        <v>1150000</v>
      </c>
      <c r="E53" s="194">
        <f>'1.2.4.5'!H62</f>
        <v>550000</v>
      </c>
      <c r="F53" s="194">
        <f>'1.2.4.5'!I62</f>
        <v>600000</v>
      </c>
      <c r="G53" s="194">
        <f>'1.2.4.5'!J62</f>
        <v>0</v>
      </c>
      <c r="H53" s="100">
        <f>'1.2.4.5'!K62</f>
        <v>0</v>
      </c>
      <c r="I53" s="100">
        <f>'1.2.4.5'!L62</f>
        <v>0</v>
      </c>
      <c r="J53" s="100">
        <f>'1.2.4.5'!M62</f>
        <v>0</v>
      </c>
      <c r="K53" s="100">
        <f>'1.2.4.5'!N62</f>
        <v>0</v>
      </c>
      <c r="L53" s="100">
        <f>'1.2.4.5'!O62</f>
        <v>125000</v>
      </c>
      <c r="M53" s="100">
        <f>'1.2.4.5'!P62</f>
        <v>125000</v>
      </c>
      <c r="N53" s="100">
        <f>'1.2.4.5'!Q62</f>
        <v>0</v>
      </c>
      <c r="O53" s="100">
        <f>'1.2.4.5'!R62</f>
        <v>0</v>
      </c>
      <c r="P53" s="100">
        <f>'1.2.4.5'!S62</f>
        <v>1025000</v>
      </c>
      <c r="Q53" s="100">
        <f>'1.2.4.5'!T62</f>
        <v>425000</v>
      </c>
      <c r="R53" s="100">
        <f>'1.2.4.5'!U62</f>
        <v>600000</v>
      </c>
      <c r="S53" s="100">
        <f>'1.2.4.5'!V62</f>
        <v>0</v>
      </c>
      <c r="T53" s="100">
        <f>'1.2.4.5'!W62</f>
        <v>0</v>
      </c>
      <c r="U53" s="100">
        <f>'1.2.4.5'!X62</f>
        <v>0</v>
      </c>
      <c r="V53" s="100">
        <f>'1.2.4.5'!Y62</f>
        <v>0</v>
      </c>
      <c r="W53" s="100">
        <f>'1.2.4.5'!Z62</f>
        <v>0</v>
      </c>
      <c r="X53" s="100">
        <f>'1.2.4.5'!AA62</f>
        <v>0</v>
      </c>
      <c r="Y53" s="100">
        <f>'1.2.4.5'!AB62</f>
        <v>0</v>
      </c>
      <c r="Z53" s="100">
        <f>'1.2.4.5'!AC62</f>
        <v>0</v>
      </c>
      <c r="AA53" s="100">
        <f>'1.2.4.5'!AD62</f>
        <v>0</v>
      </c>
      <c r="AB53" s="45"/>
    </row>
    <row r="54" spans="1:28" s="128" customFormat="1" ht="23.25" customHeight="1" x14ac:dyDescent="0.2">
      <c r="A54" s="26"/>
      <c r="B54" s="30" t="s">
        <v>144</v>
      </c>
      <c r="C54" s="32" t="str">
        <f>'1.2.4.6'!B5</f>
        <v xml:space="preserve">1.2.4.6 Asistarea copiilor aflați în conflict cu legea în organele de drept (IP, Procuratura, Instanța de Judecată) (2.2.1) </v>
      </c>
      <c r="D54" s="194">
        <f>'1.2.4.6'!G62</f>
        <v>1325000</v>
      </c>
      <c r="E54" s="194">
        <f>'1.2.4.6'!H62</f>
        <v>75000</v>
      </c>
      <c r="F54" s="194">
        <f>'1.2.4.6'!I62</f>
        <v>0</v>
      </c>
      <c r="G54" s="194">
        <f>'1.2.4.6'!J62</f>
        <v>1250000</v>
      </c>
      <c r="H54" s="194">
        <f>'1.2.4.6'!K62</f>
        <v>0</v>
      </c>
      <c r="I54" s="194">
        <f>'1.2.4.6'!L62</f>
        <v>0</v>
      </c>
      <c r="J54" s="194">
        <f>'1.2.4.6'!M62</f>
        <v>0</v>
      </c>
      <c r="K54" s="194">
        <f>'1.2.4.6'!N62</f>
        <v>0</v>
      </c>
      <c r="L54" s="194">
        <f>'1.2.4.6'!O62</f>
        <v>1250000</v>
      </c>
      <c r="M54" s="194">
        <f>'1.2.4.6'!P62</f>
        <v>0</v>
      </c>
      <c r="N54" s="194">
        <f>'1.2.4.6'!Q62</f>
        <v>0</v>
      </c>
      <c r="O54" s="194">
        <f>'1.2.4.6'!R62</f>
        <v>1250000</v>
      </c>
      <c r="P54" s="194">
        <f>'1.2.4.6'!S62</f>
        <v>25000</v>
      </c>
      <c r="Q54" s="194">
        <f>'1.2.4.6'!T62</f>
        <v>25000</v>
      </c>
      <c r="R54" s="194">
        <f>'1.2.4.6'!U62</f>
        <v>0</v>
      </c>
      <c r="S54" s="194">
        <f>'1.2.4.6'!V62</f>
        <v>0</v>
      </c>
      <c r="T54" s="194">
        <f>'1.2.4.6'!W62</f>
        <v>25000</v>
      </c>
      <c r="U54" s="194">
        <f>'1.2.4.6'!X62</f>
        <v>25000</v>
      </c>
      <c r="V54" s="194">
        <f>'1.2.4.6'!Y62</f>
        <v>0</v>
      </c>
      <c r="W54" s="194">
        <f>'1.2.4.6'!Z62</f>
        <v>0</v>
      </c>
      <c r="X54" s="194">
        <f>'1.2.4.6'!AA62</f>
        <v>25000</v>
      </c>
      <c r="Y54" s="194">
        <f>'1.2.4.6'!AB62</f>
        <v>25000</v>
      </c>
      <c r="Z54" s="194">
        <f>'1.2.4.6'!AC62</f>
        <v>0</v>
      </c>
      <c r="AA54" s="194">
        <f>'1.2.4.6'!AD62</f>
        <v>0</v>
      </c>
      <c r="AB54" s="45"/>
    </row>
    <row r="55" spans="1:28" s="128" customFormat="1" ht="34.5" customHeight="1" x14ac:dyDescent="0.2">
      <c r="A55" s="26"/>
      <c r="B55" s="30" t="s">
        <v>145</v>
      </c>
      <c r="C55" s="32" t="str">
        <f>'1.2.4.7'!B5</f>
        <v>1.2.4.7 Consolidarea capacităților și calității serviciilor psihologice individuale (telepsihologie, instrumente de evaluare, în baza proiectului Metodologiei de evaluare psihologica a copiilor supuși violentei (conform HG 270)</v>
      </c>
      <c r="D55" s="194">
        <f>'1.2.4.7'!G62</f>
        <v>475000</v>
      </c>
      <c r="E55" s="194">
        <f>'1.2.4.7'!H62</f>
        <v>150000</v>
      </c>
      <c r="F55" s="194">
        <f>'1.2.4.7'!I62</f>
        <v>0</v>
      </c>
      <c r="G55" s="194">
        <f>'1.2.4.7'!J62</f>
        <v>325000</v>
      </c>
      <c r="H55" s="100">
        <f>'1.2.4.7'!K62</f>
        <v>0</v>
      </c>
      <c r="I55" s="100">
        <f>'1.2.4.7'!L62</f>
        <v>0</v>
      </c>
      <c r="J55" s="100">
        <f>'1.2.4.7'!M62</f>
        <v>0</v>
      </c>
      <c r="K55" s="100">
        <f>'1.2.4.7'!N62</f>
        <v>0</v>
      </c>
      <c r="L55" s="100">
        <f>'1.2.4.7'!O62</f>
        <v>250000</v>
      </c>
      <c r="M55" s="100">
        <f>'1.2.4.7'!P62</f>
        <v>0</v>
      </c>
      <c r="N55" s="100">
        <f>'1.2.4.7'!Q62</f>
        <v>0</v>
      </c>
      <c r="O55" s="100">
        <f>'1.2.4.7'!R62</f>
        <v>250000</v>
      </c>
      <c r="P55" s="100">
        <f>'1.2.4.7'!S62</f>
        <v>100000</v>
      </c>
      <c r="Q55" s="100">
        <f>'1.2.4.7'!T62</f>
        <v>25000</v>
      </c>
      <c r="R55" s="100">
        <f>'1.2.4.7'!U62</f>
        <v>0</v>
      </c>
      <c r="S55" s="100">
        <f>'1.2.4.7'!V62</f>
        <v>75000</v>
      </c>
      <c r="T55" s="100">
        <f>'1.2.4.7'!W62</f>
        <v>100000</v>
      </c>
      <c r="U55" s="100">
        <f>'1.2.4.7'!X62</f>
        <v>100000</v>
      </c>
      <c r="V55" s="100">
        <f>'1.2.4.7'!Y62</f>
        <v>0</v>
      </c>
      <c r="W55" s="100">
        <f>'1.2.4.7'!Z62</f>
        <v>0</v>
      </c>
      <c r="X55" s="100">
        <f>'1.2.4.7'!AA62</f>
        <v>25000</v>
      </c>
      <c r="Y55" s="100">
        <f>'1.2.4.7'!AB62</f>
        <v>25000</v>
      </c>
      <c r="Z55" s="100">
        <f>'1.2.4.7'!AC62</f>
        <v>0</v>
      </c>
      <c r="AA55" s="100">
        <f>'1.2.4.7'!AD62</f>
        <v>0</v>
      </c>
      <c r="AB55" s="45"/>
    </row>
    <row r="56" spans="1:28" s="128" customFormat="1" ht="42" customHeight="1" thickBot="1" x14ac:dyDescent="0.25">
      <c r="A56" s="26"/>
      <c r="B56" s="30" t="s">
        <v>146</v>
      </c>
      <c r="C56" s="32" t="str">
        <f>'1.2.4.8'!B5</f>
        <v xml:space="preserve">1.2.4.8 Desfășurarea acțiunilor de mediatizare despre serviciile prietenoase copiilor </v>
      </c>
      <c r="D56" s="193">
        <f>'1.2.4.8'!G62</f>
        <v>50000</v>
      </c>
      <c r="E56" s="193">
        <f>'1.2.4.8'!H62</f>
        <v>50000</v>
      </c>
      <c r="F56" s="193">
        <f>'1.2.4.8'!I62</f>
        <v>0</v>
      </c>
      <c r="G56" s="193">
        <f>'1.2.4.8'!J62</f>
        <v>0</v>
      </c>
      <c r="H56" s="101">
        <f>'1.2.4.8'!K62</f>
        <v>0</v>
      </c>
      <c r="I56" s="101">
        <f>'1.2.4.8'!L62</f>
        <v>0</v>
      </c>
      <c r="J56" s="101">
        <f>'1.2.4.8'!M62</f>
        <v>0</v>
      </c>
      <c r="K56" s="101">
        <f>'1.2.4.8'!N62</f>
        <v>0</v>
      </c>
      <c r="L56" s="101">
        <f>'1.2.4.8'!O62</f>
        <v>0</v>
      </c>
      <c r="M56" s="101">
        <f>'1.2.4.8'!P62</f>
        <v>0</v>
      </c>
      <c r="N56" s="101">
        <f>'1.2.4.8'!Q62</f>
        <v>0</v>
      </c>
      <c r="O56" s="101">
        <f>'1.2.4.8'!R62</f>
        <v>0</v>
      </c>
      <c r="P56" s="101">
        <f>'1.2.4.8'!S62</f>
        <v>25000</v>
      </c>
      <c r="Q56" s="101">
        <f>'1.2.4.8'!T62</f>
        <v>25000</v>
      </c>
      <c r="R56" s="101">
        <f>'1.2.4.8'!U62</f>
        <v>0</v>
      </c>
      <c r="S56" s="101">
        <f>'1.2.4.8'!V62</f>
        <v>0</v>
      </c>
      <c r="T56" s="101">
        <f>'1.2.4.8'!W62</f>
        <v>25000</v>
      </c>
      <c r="U56" s="101">
        <f>'1.2.4.8'!X62</f>
        <v>25000</v>
      </c>
      <c r="V56" s="101">
        <f>'1.2.4.8'!Y62</f>
        <v>0</v>
      </c>
      <c r="W56" s="101">
        <f>'1.2.4.8'!Z62</f>
        <v>0</v>
      </c>
      <c r="X56" s="101">
        <f>'1.2.4.8'!AA62</f>
        <v>0</v>
      </c>
      <c r="Y56" s="101">
        <f>'1.2.4.8'!AB62</f>
        <v>0</v>
      </c>
      <c r="Z56" s="101">
        <f>'1.2.4.8'!AC62</f>
        <v>0</v>
      </c>
      <c r="AA56" s="101">
        <f>'1.2.4.8'!AD62</f>
        <v>0</v>
      </c>
      <c r="AB56" s="45"/>
    </row>
    <row r="57" spans="1:28" s="128" customFormat="1" ht="22.5" customHeight="1" thickBot="1" x14ac:dyDescent="0.25">
      <c r="A57" s="307" t="s">
        <v>148</v>
      </c>
      <c r="B57" s="308"/>
      <c r="C57" s="308"/>
      <c r="D57" s="197">
        <f>D28+D6</f>
        <v>18173038.5</v>
      </c>
      <c r="E57" s="197">
        <f t="shared" ref="E57:AA57" si="190">E28+E6</f>
        <v>11942746</v>
      </c>
      <c r="F57" s="197">
        <f t="shared" si="190"/>
        <v>728600</v>
      </c>
      <c r="G57" s="197">
        <f t="shared" si="190"/>
        <v>5815292.5</v>
      </c>
      <c r="H57" s="197">
        <f t="shared" ca="1" si="190"/>
        <v>121750</v>
      </c>
      <c r="I57" s="197">
        <f t="shared" si="190"/>
        <v>110230</v>
      </c>
      <c r="J57" s="197">
        <f t="shared" si="190"/>
        <v>25720</v>
      </c>
      <c r="K57" s="197">
        <f t="shared" ca="1" si="190"/>
        <v>82740</v>
      </c>
      <c r="L57" s="197">
        <f t="shared" si="190"/>
        <v>13236587.5</v>
      </c>
      <c r="M57" s="197">
        <f t="shared" si="190"/>
        <v>9489755</v>
      </c>
      <c r="N57" s="197">
        <f t="shared" si="190"/>
        <v>25720</v>
      </c>
      <c r="O57" s="197">
        <f t="shared" si="190"/>
        <v>3772552.5</v>
      </c>
      <c r="P57" s="197">
        <f t="shared" si="190"/>
        <v>3188966</v>
      </c>
      <c r="Q57" s="197">
        <f t="shared" si="190"/>
        <v>1427186</v>
      </c>
      <c r="R57" s="197">
        <f t="shared" si="190"/>
        <v>625720</v>
      </c>
      <c r="S57" s="197">
        <f t="shared" si="190"/>
        <v>1187500</v>
      </c>
      <c r="T57" s="197">
        <f t="shared" si="190"/>
        <v>504855</v>
      </c>
      <c r="U57" s="197">
        <f t="shared" si="190"/>
        <v>518075</v>
      </c>
      <c r="V57" s="197">
        <f t="shared" si="190"/>
        <v>25720</v>
      </c>
      <c r="W57" s="197">
        <f t="shared" si="190"/>
        <v>12500</v>
      </c>
      <c r="X57" s="197">
        <f t="shared" si="190"/>
        <v>274280</v>
      </c>
      <c r="Y57" s="197">
        <f t="shared" si="190"/>
        <v>287500</v>
      </c>
      <c r="Z57" s="197">
        <f t="shared" si="190"/>
        <v>25720</v>
      </c>
      <c r="AA57" s="197">
        <f t="shared" si="190"/>
        <v>12500</v>
      </c>
      <c r="AB57" s="46"/>
    </row>
    <row r="58" spans="1:28" s="128" customFormat="1" ht="12" x14ac:dyDescent="0.2">
      <c r="B58" s="129"/>
      <c r="C58" s="126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</row>
  </sheetData>
  <mergeCells count="13">
    <mergeCell ref="B6:C6"/>
    <mergeCell ref="A57:C57"/>
    <mergeCell ref="A2:A4"/>
    <mergeCell ref="B2:B4"/>
    <mergeCell ref="C2:C4"/>
    <mergeCell ref="AB2:AB4"/>
    <mergeCell ref="D3:G3"/>
    <mergeCell ref="H3:K3"/>
    <mergeCell ref="L3:O3"/>
    <mergeCell ref="P3:S3"/>
    <mergeCell ref="T3:W3"/>
    <mergeCell ref="X3:AA3"/>
    <mergeCell ref="D2:AA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P77" sqref="P77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  <col min="15" max="15" width="12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96</v>
      </c>
    </row>
    <row r="6" spans="2:4" x14ac:dyDescent="0.25">
      <c r="B6" s="159" t="s">
        <v>190</v>
      </c>
    </row>
    <row r="7" spans="2:4" x14ac:dyDescent="0.25">
      <c r="B7" s="1"/>
    </row>
    <row r="8" spans="2:4" x14ac:dyDescent="0.25">
      <c r="B8" s="1" t="s">
        <v>166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300" t="s">
        <v>68</v>
      </c>
      <c r="H45" s="301"/>
      <c r="I45" s="301"/>
      <c r="J45" s="302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126</v>
      </c>
      <c r="C48" s="7" t="s">
        <v>1</v>
      </c>
      <c r="D48" s="9">
        <v>2500</v>
      </c>
      <c r="E48" s="52">
        <v>10</v>
      </c>
      <c r="F48" s="10">
        <f>D48*E48</f>
        <v>25000</v>
      </c>
      <c r="G48" s="185">
        <f>SUM(H48:J48)</f>
        <v>25000</v>
      </c>
      <c r="H48" s="172">
        <f>L48+P48+T48+X48+AB48</f>
        <v>0</v>
      </c>
      <c r="I48" s="172">
        <f>M48+Q48+U48+Y48+AC48</f>
        <v>0</v>
      </c>
      <c r="J48" s="173">
        <f>N48+R48+V48+Z48+AD48</f>
        <v>25000</v>
      </c>
      <c r="K48" s="82">
        <f>SUM(L48:N48)</f>
        <v>0</v>
      </c>
      <c r="L48" s="76"/>
      <c r="M48" s="76"/>
      <c r="N48" s="69"/>
      <c r="O48" s="82">
        <f t="shared" ref="O48:O61" si="0">SUM(P48:R48)</f>
        <v>25000</v>
      </c>
      <c r="P48" s="76"/>
      <c r="Q48" s="76"/>
      <c r="R48" s="69">
        <f>D48*10</f>
        <v>25000</v>
      </c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4">SUM(H49:J49)</f>
        <v>0</v>
      </c>
      <c r="H49" s="172">
        <f t="shared" ref="H49:J61" si="5">L49+P49+T49+X49+AB49</f>
        <v>0</v>
      </c>
      <c r="I49" s="172">
        <f t="shared" si="5"/>
        <v>0</v>
      </c>
      <c r="J49" s="173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4"/>
        <v>0</v>
      </c>
      <c r="H50" s="172">
        <f t="shared" si="5"/>
        <v>0</v>
      </c>
      <c r="I50" s="172">
        <f t="shared" si="5"/>
        <v>0</v>
      </c>
      <c r="J50" s="173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127</v>
      </c>
      <c r="C51" s="7" t="s">
        <v>29</v>
      </c>
      <c r="D51" s="9">
        <v>2500</v>
      </c>
      <c r="E51">
        <v>50</v>
      </c>
      <c r="F51" s="10">
        <f>D51*E51</f>
        <v>125000</v>
      </c>
      <c r="G51" s="185">
        <f t="shared" si="4"/>
        <v>125000</v>
      </c>
      <c r="H51" s="172">
        <f t="shared" si="5"/>
        <v>125000</v>
      </c>
      <c r="I51" s="172">
        <f t="shared" si="5"/>
        <v>0</v>
      </c>
      <c r="J51" s="173"/>
      <c r="K51" s="82">
        <f t="shared" si="6"/>
        <v>0</v>
      </c>
      <c r="L51" s="76"/>
      <c r="M51" s="76"/>
      <c r="N51" s="69"/>
      <c r="O51" s="82">
        <f t="shared" si="0"/>
        <v>125000</v>
      </c>
      <c r="P51" s="76">
        <f>D51*50</f>
        <v>125000</v>
      </c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128</v>
      </c>
      <c r="C52" s="7" t="s">
        <v>29</v>
      </c>
      <c r="D52" s="9">
        <v>2500</v>
      </c>
      <c r="F52" s="10">
        <f>D52*E52</f>
        <v>0</v>
      </c>
      <c r="G52" s="185">
        <f t="shared" si="4"/>
        <v>0</v>
      </c>
      <c r="H52" s="172">
        <f t="shared" si="5"/>
        <v>0</v>
      </c>
      <c r="I52" s="172">
        <f t="shared" si="5"/>
        <v>0</v>
      </c>
      <c r="J52" s="173">
        <f t="shared" si="5"/>
        <v>0</v>
      </c>
      <c r="K52" s="82">
        <f t="shared" si="6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4"/>
        <v>0</v>
      </c>
      <c r="H53" s="172">
        <f t="shared" si="5"/>
        <v>0</v>
      </c>
      <c r="I53" s="172">
        <f t="shared" si="5"/>
        <v>0</v>
      </c>
      <c r="J53" s="173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129</v>
      </c>
      <c r="C54" s="7" t="s">
        <v>34</v>
      </c>
      <c r="D54" s="9">
        <v>2500</v>
      </c>
      <c r="E54">
        <v>5</v>
      </c>
      <c r="F54" s="10">
        <f>D54*E54</f>
        <v>12500</v>
      </c>
      <c r="G54" s="185">
        <f t="shared" si="4"/>
        <v>12500</v>
      </c>
      <c r="H54" s="172">
        <f t="shared" si="5"/>
        <v>12500</v>
      </c>
      <c r="I54" s="172">
        <f t="shared" si="5"/>
        <v>0</v>
      </c>
      <c r="J54" s="173">
        <f t="shared" si="5"/>
        <v>0</v>
      </c>
      <c r="K54" s="82"/>
      <c r="L54" s="76"/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12500</v>
      </c>
      <c r="T54" s="76">
        <f>D54*E54</f>
        <v>12500</v>
      </c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4"/>
        <v>0</v>
      </c>
      <c r="H55" s="172">
        <f t="shared" si="5"/>
        <v>0</v>
      </c>
      <c r="I55" s="172">
        <f t="shared" si="5"/>
        <v>0</v>
      </c>
      <c r="J55" s="173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227</v>
      </c>
      <c r="C56" s="7" t="s">
        <v>228</v>
      </c>
      <c r="D56" s="9">
        <v>1600</v>
      </c>
      <c r="E56">
        <v>27</v>
      </c>
      <c r="F56" s="10"/>
      <c r="G56" s="185">
        <f t="shared" si="4"/>
        <v>0</v>
      </c>
      <c r="H56" s="172">
        <f t="shared" si="5"/>
        <v>0</v>
      </c>
      <c r="I56" s="172">
        <f t="shared" si="5"/>
        <v>0</v>
      </c>
      <c r="J56" s="173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F57" s="20"/>
      <c r="G57" s="185">
        <f t="shared" si="4"/>
        <v>0</v>
      </c>
      <c r="H57" s="172">
        <f t="shared" si="5"/>
        <v>0</v>
      </c>
      <c r="I57" s="172">
        <f t="shared" si="5"/>
        <v>0</v>
      </c>
      <c r="J57" s="173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6</v>
      </c>
      <c r="F58" s="20">
        <f>D58*E58</f>
        <v>3000</v>
      </c>
      <c r="G58" s="185">
        <f t="shared" si="4"/>
        <v>3000</v>
      </c>
      <c r="H58" s="172">
        <f t="shared" si="5"/>
        <v>3000</v>
      </c>
      <c r="I58" s="172">
        <f t="shared" si="5"/>
        <v>0</v>
      </c>
      <c r="J58" s="173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/>
      <c r="S58" s="79">
        <f t="shared" si="9"/>
        <v>3000</v>
      </c>
      <c r="T58" s="76">
        <f>D58*6</f>
        <v>3000</v>
      </c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200</v>
      </c>
      <c r="E59">
        <v>6</v>
      </c>
      <c r="F59" s="20">
        <f>D59*E59</f>
        <v>1200</v>
      </c>
      <c r="G59" s="185">
        <f t="shared" si="4"/>
        <v>1200</v>
      </c>
      <c r="H59" s="172">
        <f t="shared" si="5"/>
        <v>1200</v>
      </c>
      <c r="I59" s="172">
        <f t="shared" si="5"/>
        <v>0</v>
      </c>
      <c r="J59" s="173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/>
      <c r="S59" s="79">
        <f t="shared" si="9"/>
        <v>1200</v>
      </c>
      <c r="T59" s="76">
        <f>D59*6</f>
        <v>1200</v>
      </c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/>
      <c r="E60">
        <v>0</v>
      </c>
      <c r="F60" s="20">
        <f>D60*E60*E57</f>
        <v>0</v>
      </c>
      <c r="G60" s="185">
        <f t="shared" si="4"/>
        <v>0</v>
      </c>
      <c r="H60" s="172">
        <f t="shared" si="5"/>
        <v>0</v>
      </c>
      <c r="I60" s="172">
        <f t="shared" si="5"/>
        <v>0</v>
      </c>
      <c r="J60" s="173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ref="R60:R61" si="12">F60</f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/>
      <c r="E61">
        <v>0</v>
      </c>
      <c r="F61" s="20">
        <f>D61*E61*E57</f>
        <v>0</v>
      </c>
      <c r="G61" s="185">
        <f t="shared" si="4"/>
        <v>0</v>
      </c>
      <c r="H61" s="172">
        <f t="shared" si="5"/>
        <v>0</v>
      </c>
      <c r="I61" s="172">
        <f t="shared" si="5"/>
        <v>0</v>
      </c>
      <c r="J61" s="173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166700</v>
      </c>
      <c r="G63" s="186">
        <f>SUM(G48:G62)</f>
        <v>166700</v>
      </c>
      <c r="H63" s="183">
        <f t="shared" ref="H63:I63" si="13">SUM(H48:H61)</f>
        <v>141700</v>
      </c>
      <c r="I63" s="183">
        <f t="shared" si="13"/>
        <v>0</v>
      </c>
      <c r="J63" s="183">
        <f>SUM(J48:J61)</f>
        <v>25000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150000</v>
      </c>
      <c r="P63" s="75">
        <f t="shared" si="15"/>
        <v>125000</v>
      </c>
      <c r="Q63" s="75">
        <f t="shared" si="15"/>
        <v>0</v>
      </c>
      <c r="R63" s="75">
        <f>SUM(R48:R61)</f>
        <v>25000</v>
      </c>
      <c r="S63" s="77">
        <f>SUM(S48:S61)</f>
        <v>16700</v>
      </c>
      <c r="T63" s="77">
        <f t="shared" ref="T63:V63" si="16">SUM(T48:T61)</f>
        <v>16700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Normal="70" workbookViewId="0">
      <selection activeCell="P62" sqref="P62"/>
    </sheetView>
  </sheetViews>
  <sheetFormatPr defaultRowHeight="15" x14ac:dyDescent="0.25"/>
  <cols>
    <col min="1" max="1" width="9.140625" style="204"/>
    <col min="2" max="2" width="33.5703125" style="204" bestFit="1" customWidth="1"/>
    <col min="3" max="3" width="9" style="203" bestFit="1" customWidth="1"/>
    <col min="4" max="5" width="9.140625" style="204"/>
    <col min="6" max="6" width="11.5703125" style="204" bestFit="1" customWidth="1"/>
    <col min="7" max="257" width="9.140625" style="204"/>
    <col min="258" max="258" width="33.5703125" style="204" bestFit="1" customWidth="1"/>
    <col min="259" max="259" width="9" style="204" bestFit="1" customWidth="1"/>
    <col min="260" max="261" width="9.140625" style="204"/>
    <col min="262" max="262" width="11.5703125" style="204" bestFit="1" customWidth="1"/>
    <col min="263" max="513" width="9.140625" style="204"/>
    <col min="514" max="514" width="33.5703125" style="204" bestFit="1" customWidth="1"/>
    <col min="515" max="515" width="9" style="204" bestFit="1" customWidth="1"/>
    <col min="516" max="517" width="9.140625" style="204"/>
    <col min="518" max="518" width="11.5703125" style="204" bestFit="1" customWidth="1"/>
    <col min="519" max="769" width="9.140625" style="204"/>
    <col min="770" max="770" width="33.5703125" style="204" bestFit="1" customWidth="1"/>
    <col min="771" max="771" width="9" style="204" bestFit="1" customWidth="1"/>
    <col min="772" max="773" width="9.140625" style="204"/>
    <col min="774" max="774" width="11.5703125" style="204" bestFit="1" customWidth="1"/>
    <col min="775" max="1025" width="9.140625" style="204"/>
    <col min="1026" max="1026" width="33.5703125" style="204" bestFit="1" customWidth="1"/>
    <col min="1027" max="1027" width="9" style="204" bestFit="1" customWidth="1"/>
    <col min="1028" max="1029" width="9.140625" style="204"/>
    <col min="1030" max="1030" width="11.5703125" style="204" bestFit="1" customWidth="1"/>
    <col min="1031" max="1281" width="9.140625" style="204"/>
    <col min="1282" max="1282" width="33.5703125" style="204" bestFit="1" customWidth="1"/>
    <col min="1283" max="1283" width="9" style="204" bestFit="1" customWidth="1"/>
    <col min="1284" max="1285" width="9.140625" style="204"/>
    <col min="1286" max="1286" width="11.5703125" style="204" bestFit="1" customWidth="1"/>
    <col min="1287" max="1537" width="9.140625" style="204"/>
    <col min="1538" max="1538" width="33.5703125" style="204" bestFit="1" customWidth="1"/>
    <col min="1539" max="1539" width="9" style="204" bestFit="1" customWidth="1"/>
    <col min="1540" max="1541" width="9.140625" style="204"/>
    <col min="1542" max="1542" width="11.5703125" style="204" bestFit="1" customWidth="1"/>
    <col min="1543" max="1793" width="9.140625" style="204"/>
    <col min="1794" max="1794" width="33.5703125" style="204" bestFit="1" customWidth="1"/>
    <col min="1795" max="1795" width="9" style="204" bestFit="1" customWidth="1"/>
    <col min="1796" max="1797" width="9.140625" style="204"/>
    <col min="1798" max="1798" width="11.5703125" style="204" bestFit="1" customWidth="1"/>
    <col min="1799" max="2049" width="9.140625" style="204"/>
    <col min="2050" max="2050" width="33.5703125" style="204" bestFit="1" customWidth="1"/>
    <col min="2051" max="2051" width="9" style="204" bestFit="1" customWidth="1"/>
    <col min="2052" max="2053" width="9.140625" style="204"/>
    <col min="2054" max="2054" width="11.5703125" style="204" bestFit="1" customWidth="1"/>
    <col min="2055" max="2305" width="9.140625" style="204"/>
    <col min="2306" max="2306" width="33.5703125" style="204" bestFit="1" customWidth="1"/>
    <col min="2307" max="2307" width="9" style="204" bestFit="1" customWidth="1"/>
    <col min="2308" max="2309" width="9.140625" style="204"/>
    <col min="2310" max="2310" width="11.5703125" style="204" bestFit="1" customWidth="1"/>
    <col min="2311" max="2561" width="9.140625" style="204"/>
    <col min="2562" max="2562" width="33.5703125" style="204" bestFit="1" customWidth="1"/>
    <col min="2563" max="2563" width="9" style="204" bestFit="1" customWidth="1"/>
    <col min="2564" max="2565" width="9.140625" style="204"/>
    <col min="2566" max="2566" width="11.5703125" style="204" bestFit="1" customWidth="1"/>
    <col min="2567" max="2817" width="9.140625" style="204"/>
    <col min="2818" max="2818" width="33.5703125" style="204" bestFit="1" customWidth="1"/>
    <col min="2819" max="2819" width="9" style="204" bestFit="1" customWidth="1"/>
    <col min="2820" max="2821" width="9.140625" style="204"/>
    <col min="2822" max="2822" width="11.5703125" style="204" bestFit="1" customWidth="1"/>
    <col min="2823" max="3073" width="9.140625" style="204"/>
    <col min="3074" max="3074" width="33.5703125" style="204" bestFit="1" customWidth="1"/>
    <col min="3075" max="3075" width="9" style="204" bestFit="1" customWidth="1"/>
    <col min="3076" max="3077" width="9.140625" style="204"/>
    <col min="3078" max="3078" width="11.5703125" style="204" bestFit="1" customWidth="1"/>
    <col min="3079" max="3329" width="9.140625" style="204"/>
    <col min="3330" max="3330" width="33.5703125" style="204" bestFit="1" customWidth="1"/>
    <col min="3331" max="3331" width="9" style="204" bestFit="1" customWidth="1"/>
    <col min="3332" max="3333" width="9.140625" style="204"/>
    <col min="3334" max="3334" width="11.5703125" style="204" bestFit="1" customWidth="1"/>
    <col min="3335" max="3585" width="9.140625" style="204"/>
    <col min="3586" max="3586" width="33.5703125" style="204" bestFit="1" customWidth="1"/>
    <col min="3587" max="3587" width="9" style="204" bestFit="1" customWidth="1"/>
    <col min="3588" max="3589" width="9.140625" style="204"/>
    <col min="3590" max="3590" width="11.5703125" style="204" bestFit="1" customWidth="1"/>
    <col min="3591" max="3841" width="9.140625" style="204"/>
    <col min="3842" max="3842" width="33.5703125" style="204" bestFit="1" customWidth="1"/>
    <col min="3843" max="3843" width="9" style="204" bestFit="1" customWidth="1"/>
    <col min="3844" max="3845" width="9.140625" style="204"/>
    <col min="3846" max="3846" width="11.5703125" style="204" bestFit="1" customWidth="1"/>
    <col min="3847" max="4097" width="9.140625" style="204"/>
    <col min="4098" max="4098" width="33.5703125" style="204" bestFit="1" customWidth="1"/>
    <col min="4099" max="4099" width="9" style="204" bestFit="1" customWidth="1"/>
    <col min="4100" max="4101" width="9.140625" style="204"/>
    <col min="4102" max="4102" width="11.5703125" style="204" bestFit="1" customWidth="1"/>
    <col min="4103" max="4353" width="9.140625" style="204"/>
    <col min="4354" max="4354" width="33.5703125" style="204" bestFit="1" customWidth="1"/>
    <col min="4355" max="4355" width="9" style="204" bestFit="1" customWidth="1"/>
    <col min="4356" max="4357" width="9.140625" style="204"/>
    <col min="4358" max="4358" width="11.5703125" style="204" bestFit="1" customWidth="1"/>
    <col min="4359" max="4609" width="9.140625" style="204"/>
    <col min="4610" max="4610" width="33.5703125" style="204" bestFit="1" customWidth="1"/>
    <col min="4611" max="4611" width="9" style="204" bestFit="1" customWidth="1"/>
    <col min="4612" max="4613" width="9.140625" style="204"/>
    <col min="4614" max="4614" width="11.5703125" style="204" bestFit="1" customWidth="1"/>
    <col min="4615" max="4865" width="9.140625" style="204"/>
    <col min="4866" max="4866" width="33.5703125" style="204" bestFit="1" customWidth="1"/>
    <col min="4867" max="4867" width="9" style="204" bestFit="1" customWidth="1"/>
    <col min="4868" max="4869" width="9.140625" style="204"/>
    <col min="4870" max="4870" width="11.5703125" style="204" bestFit="1" customWidth="1"/>
    <col min="4871" max="5121" width="9.140625" style="204"/>
    <col min="5122" max="5122" width="33.5703125" style="204" bestFit="1" customWidth="1"/>
    <col min="5123" max="5123" width="9" style="204" bestFit="1" customWidth="1"/>
    <col min="5124" max="5125" width="9.140625" style="204"/>
    <col min="5126" max="5126" width="11.5703125" style="204" bestFit="1" customWidth="1"/>
    <col min="5127" max="5377" width="9.140625" style="204"/>
    <col min="5378" max="5378" width="33.5703125" style="204" bestFit="1" customWidth="1"/>
    <col min="5379" max="5379" width="9" style="204" bestFit="1" customWidth="1"/>
    <col min="5380" max="5381" width="9.140625" style="204"/>
    <col min="5382" max="5382" width="11.5703125" style="204" bestFit="1" customWidth="1"/>
    <col min="5383" max="5633" width="9.140625" style="204"/>
    <col min="5634" max="5634" width="33.5703125" style="204" bestFit="1" customWidth="1"/>
    <col min="5635" max="5635" width="9" style="204" bestFit="1" customWidth="1"/>
    <col min="5636" max="5637" width="9.140625" style="204"/>
    <col min="5638" max="5638" width="11.5703125" style="204" bestFit="1" customWidth="1"/>
    <col min="5639" max="5889" width="9.140625" style="204"/>
    <col min="5890" max="5890" width="33.5703125" style="204" bestFit="1" customWidth="1"/>
    <col min="5891" max="5891" width="9" style="204" bestFit="1" customWidth="1"/>
    <col min="5892" max="5893" width="9.140625" style="204"/>
    <col min="5894" max="5894" width="11.5703125" style="204" bestFit="1" customWidth="1"/>
    <col min="5895" max="6145" width="9.140625" style="204"/>
    <col min="6146" max="6146" width="33.5703125" style="204" bestFit="1" customWidth="1"/>
    <col min="6147" max="6147" width="9" style="204" bestFit="1" customWidth="1"/>
    <col min="6148" max="6149" width="9.140625" style="204"/>
    <col min="6150" max="6150" width="11.5703125" style="204" bestFit="1" customWidth="1"/>
    <col min="6151" max="6401" width="9.140625" style="204"/>
    <col min="6402" max="6402" width="33.5703125" style="204" bestFit="1" customWidth="1"/>
    <col min="6403" max="6403" width="9" style="204" bestFit="1" customWidth="1"/>
    <col min="6404" max="6405" width="9.140625" style="204"/>
    <col min="6406" max="6406" width="11.5703125" style="204" bestFit="1" customWidth="1"/>
    <col min="6407" max="6657" width="9.140625" style="204"/>
    <col min="6658" max="6658" width="33.5703125" style="204" bestFit="1" customWidth="1"/>
    <col min="6659" max="6659" width="9" style="204" bestFit="1" customWidth="1"/>
    <col min="6660" max="6661" width="9.140625" style="204"/>
    <col min="6662" max="6662" width="11.5703125" style="204" bestFit="1" customWidth="1"/>
    <col min="6663" max="6913" width="9.140625" style="204"/>
    <col min="6914" max="6914" width="33.5703125" style="204" bestFit="1" customWidth="1"/>
    <col min="6915" max="6915" width="9" style="204" bestFit="1" customWidth="1"/>
    <col min="6916" max="6917" width="9.140625" style="204"/>
    <col min="6918" max="6918" width="11.5703125" style="204" bestFit="1" customWidth="1"/>
    <col min="6919" max="7169" width="9.140625" style="204"/>
    <col min="7170" max="7170" width="33.5703125" style="204" bestFit="1" customWidth="1"/>
    <col min="7171" max="7171" width="9" style="204" bestFit="1" customWidth="1"/>
    <col min="7172" max="7173" width="9.140625" style="204"/>
    <col min="7174" max="7174" width="11.5703125" style="204" bestFit="1" customWidth="1"/>
    <col min="7175" max="7425" width="9.140625" style="204"/>
    <col min="7426" max="7426" width="33.5703125" style="204" bestFit="1" customWidth="1"/>
    <col min="7427" max="7427" width="9" style="204" bestFit="1" customWidth="1"/>
    <col min="7428" max="7429" width="9.140625" style="204"/>
    <col min="7430" max="7430" width="11.5703125" style="204" bestFit="1" customWidth="1"/>
    <col min="7431" max="7681" width="9.140625" style="204"/>
    <col min="7682" max="7682" width="33.5703125" style="204" bestFit="1" customWidth="1"/>
    <col min="7683" max="7683" width="9" style="204" bestFit="1" customWidth="1"/>
    <col min="7684" max="7685" width="9.140625" style="204"/>
    <col min="7686" max="7686" width="11.5703125" style="204" bestFit="1" customWidth="1"/>
    <col min="7687" max="7937" width="9.140625" style="204"/>
    <col min="7938" max="7938" width="33.5703125" style="204" bestFit="1" customWidth="1"/>
    <col min="7939" max="7939" width="9" style="204" bestFit="1" customWidth="1"/>
    <col min="7940" max="7941" width="9.140625" style="204"/>
    <col min="7942" max="7942" width="11.5703125" style="204" bestFit="1" customWidth="1"/>
    <col min="7943" max="8193" width="9.140625" style="204"/>
    <col min="8194" max="8194" width="33.5703125" style="204" bestFit="1" customWidth="1"/>
    <col min="8195" max="8195" width="9" style="204" bestFit="1" customWidth="1"/>
    <col min="8196" max="8197" width="9.140625" style="204"/>
    <col min="8198" max="8198" width="11.5703125" style="204" bestFit="1" customWidth="1"/>
    <col min="8199" max="8449" width="9.140625" style="204"/>
    <col min="8450" max="8450" width="33.5703125" style="204" bestFit="1" customWidth="1"/>
    <col min="8451" max="8451" width="9" style="204" bestFit="1" customWidth="1"/>
    <col min="8452" max="8453" width="9.140625" style="204"/>
    <col min="8454" max="8454" width="11.5703125" style="204" bestFit="1" customWidth="1"/>
    <col min="8455" max="8705" width="9.140625" style="204"/>
    <col min="8706" max="8706" width="33.5703125" style="204" bestFit="1" customWidth="1"/>
    <col min="8707" max="8707" width="9" style="204" bestFit="1" customWidth="1"/>
    <col min="8708" max="8709" width="9.140625" style="204"/>
    <col min="8710" max="8710" width="11.5703125" style="204" bestFit="1" customWidth="1"/>
    <col min="8711" max="8961" width="9.140625" style="204"/>
    <col min="8962" max="8962" width="33.5703125" style="204" bestFit="1" customWidth="1"/>
    <col min="8963" max="8963" width="9" style="204" bestFit="1" customWidth="1"/>
    <col min="8964" max="8965" width="9.140625" style="204"/>
    <col min="8966" max="8966" width="11.5703125" style="204" bestFit="1" customWidth="1"/>
    <col min="8967" max="9217" width="9.140625" style="204"/>
    <col min="9218" max="9218" width="33.5703125" style="204" bestFit="1" customWidth="1"/>
    <col min="9219" max="9219" width="9" style="204" bestFit="1" customWidth="1"/>
    <col min="9220" max="9221" width="9.140625" style="204"/>
    <col min="9222" max="9222" width="11.5703125" style="204" bestFit="1" customWidth="1"/>
    <col min="9223" max="9473" width="9.140625" style="204"/>
    <col min="9474" max="9474" width="33.5703125" style="204" bestFit="1" customWidth="1"/>
    <col min="9475" max="9475" width="9" style="204" bestFit="1" customWidth="1"/>
    <col min="9476" max="9477" width="9.140625" style="204"/>
    <col min="9478" max="9478" width="11.5703125" style="204" bestFit="1" customWidth="1"/>
    <col min="9479" max="9729" width="9.140625" style="204"/>
    <col min="9730" max="9730" width="33.5703125" style="204" bestFit="1" customWidth="1"/>
    <col min="9731" max="9731" width="9" style="204" bestFit="1" customWidth="1"/>
    <col min="9732" max="9733" width="9.140625" style="204"/>
    <col min="9734" max="9734" width="11.5703125" style="204" bestFit="1" customWidth="1"/>
    <col min="9735" max="9985" width="9.140625" style="204"/>
    <col min="9986" max="9986" width="33.5703125" style="204" bestFit="1" customWidth="1"/>
    <col min="9987" max="9987" width="9" style="204" bestFit="1" customWidth="1"/>
    <col min="9988" max="9989" width="9.140625" style="204"/>
    <col min="9990" max="9990" width="11.5703125" style="204" bestFit="1" customWidth="1"/>
    <col min="9991" max="10241" width="9.140625" style="204"/>
    <col min="10242" max="10242" width="33.5703125" style="204" bestFit="1" customWidth="1"/>
    <col min="10243" max="10243" width="9" style="204" bestFit="1" customWidth="1"/>
    <col min="10244" max="10245" width="9.140625" style="204"/>
    <col min="10246" max="10246" width="11.5703125" style="204" bestFit="1" customWidth="1"/>
    <col min="10247" max="10497" width="9.140625" style="204"/>
    <col min="10498" max="10498" width="33.5703125" style="204" bestFit="1" customWidth="1"/>
    <col min="10499" max="10499" width="9" style="204" bestFit="1" customWidth="1"/>
    <col min="10500" max="10501" width="9.140625" style="204"/>
    <col min="10502" max="10502" width="11.5703125" style="204" bestFit="1" customWidth="1"/>
    <col min="10503" max="10753" width="9.140625" style="204"/>
    <col min="10754" max="10754" width="33.5703125" style="204" bestFit="1" customWidth="1"/>
    <col min="10755" max="10755" width="9" style="204" bestFit="1" customWidth="1"/>
    <col min="10756" max="10757" width="9.140625" style="204"/>
    <col min="10758" max="10758" width="11.5703125" style="204" bestFit="1" customWidth="1"/>
    <col min="10759" max="11009" width="9.140625" style="204"/>
    <col min="11010" max="11010" width="33.5703125" style="204" bestFit="1" customWidth="1"/>
    <col min="11011" max="11011" width="9" style="204" bestFit="1" customWidth="1"/>
    <col min="11012" max="11013" width="9.140625" style="204"/>
    <col min="11014" max="11014" width="11.5703125" style="204" bestFit="1" customWidth="1"/>
    <col min="11015" max="11265" width="9.140625" style="204"/>
    <col min="11266" max="11266" width="33.5703125" style="204" bestFit="1" customWidth="1"/>
    <col min="11267" max="11267" width="9" style="204" bestFit="1" customWidth="1"/>
    <col min="11268" max="11269" width="9.140625" style="204"/>
    <col min="11270" max="11270" width="11.5703125" style="204" bestFit="1" customWidth="1"/>
    <col min="11271" max="11521" width="9.140625" style="204"/>
    <col min="11522" max="11522" width="33.5703125" style="204" bestFit="1" customWidth="1"/>
    <col min="11523" max="11523" width="9" style="204" bestFit="1" customWidth="1"/>
    <col min="11524" max="11525" width="9.140625" style="204"/>
    <col min="11526" max="11526" width="11.5703125" style="204" bestFit="1" customWidth="1"/>
    <col min="11527" max="11777" width="9.140625" style="204"/>
    <col min="11778" max="11778" width="33.5703125" style="204" bestFit="1" customWidth="1"/>
    <col min="11779" max="11779" width="9" style="204" bestFit="1" customWidth="1"/>
    <col min="11780" max="11781" width="9.140625" style="204"/>
    <col min="11782" max="11782" width="11.5703125" style="204" bestFit="1" customWidth="1"/>
    <col min="11783" max="12033" width="9.140625" style="204"/>
    <col min="12034" max="12034" width="33.5703125" style="204" bestFit="1" customWidth="1"/>
    <col min="12035" max="12035" width="9" style="204" bestFit="1" customWidth="1"/>
    <col min="12036" max="12037" width="9.140625" style="204"/>
    <col min="12038" max="12038" width="11.5703125" style="204" bestFit="1" customWidth="1"/>
    <col min="12039" max="12289" width="9.140625" style="204"/>
    <col min="12290" max="12290" width="33.5703125" style="204" bestFit="1" customWidth="1"/>
    <col min="12291" max="12291" width="9" style="204" bestFit="1" customWidth="1"/>
    <col min="12292" max="12293" width="9.140625" style="204"/>
    <col min="12294" max="12294" width="11.5703125" style="204" bestFit="1" customWidth="1"/>
    <col min="12295" max="12545" width="9.140625" style="204"/>
    <col min="12546" max="12546" width="33.5703125" style="204" bestFit="1" customWidth="1"/>
    <col min="12547" max="12547" width="9" style="204" bestFit="1" customWidth="1"/>
    <col min="12548" max="12549" width="9.140625" style="204"/>
    <col min="12550" max="12550" width="11.5703125" style="204" bestFit="1" customWidth="1"/>
    <col min="12551" max="12801" width="9.140625" style="204"/>
    <col min="12802" max="12802" width="33.5703125" style="204" bestFit="1" customWidth="1"/>
    <col min="12803" max="12803" width="9" style="204" bestFit="1" customWidth="1"/>
    <col min="12804" max="12805" width="9.140625" style="204"/>
    <col min="12806" max="12806" width="11.5703125" style="204" bestFit="1" customWidth="1"/>
    <col min="12807" max="13057" width="9.140625" style="204"/>
    <col min="13058" max="13058" width="33.5703125" style="204" bestFit="1" customWidth="1"/>
    <col min="13059" max="13059" width="9" style="204" bestFit="1" customWidth="1"/>
    <col min="13060" max="13061" width="9.140625" style="204"/>
    <col min="13062" max="13062" width="11.5703125" style="204" bestFit="1" customWidth="1"/>
    <col min="13063" max="13313" width="9.140625" style="204"/>
    <col min="13314" max="13314" width="33.5703125" style="204" bestFit="1" customWidth="1"/>
    <col min="13315" max="13315" width="9" style="204" bestFit="1" customWidth="1"/>
    <col min="13316" max="13317" width="9.140625" style="204"/>
    <col min="13318" max="13318" width="11.5703125" style="204" bestFit="1" customWidth="1"/>
    <col min="13319" max="13569" width="9.140625" style="204"/>
    <col min="13570" max="13570" width="33.5703125" style="204" bestFit="1" customWidth="1"/>
    <col min="13571" max="13571" width="9" style="204" bestFit="1" customWidth="1"/>
    <col min="13572" max="13573" width="9.140625" style="204"/>
    <col min="13574" max="13574" width="11.5703125" style="204" bestFit="1" customWidth="1"/>
    <col min="13575" max="13825" width="9.140625" style="204"/>
    <col min="13826" max="13826" width="33.5703125" style="204" bestFit="1" customWidth="1"/>
    <col min="13827" max="13827" width="9" style="204" bestFit="1" customWidth="1"/>
    <col min="13828" max="13829" width="9.140625" style="204"/>
    <col min="13830" max="13830" width="11.5703125" style="204" bestFit="1" customWidth="1"/>
    <col min="13831" max="14081" width="9.140625" style="204"/>
    <col min="14082" max="14082" width="33.5703125" style="204" bestFit="1" customWidth="1"/>
    <col min="14083" max="14083" width="9" style="204" bestFit="1" customWidth="1"/>
    <col min="14084" max="14085" width="9.140625" style="204"/>
    <col min="14086" max="14086" width="11.5703125" style="204" bestFit="1" customWidth="1"/>
    <col min="14087" max="14337" width="9.140625" style="204"/>
    <col min="14338" max="14338" width="33.5703125" style="204" bestFit="1" customWidth="1"/>
    <col min="14339" max="14339" width="9" style="204" bestFit="1" customWidth="1"/>
    <col min="14340" max="14341" width="9.140625" style="204"/>
    <col min="14342" max="14342" width="11.5703125" style="204" bestFit="1" customWidth="1"/>
    <col min="14343" max="14593" width="9.140625" style="204"/>
    <col min="14594" max="14594" width="33.5703125" style="204" bestFit="1" customWidth="1"/>
    <col min="14595" max="14595" width="9" style="204" bestFit="1" customWidth="1"/>
    <col min="14596" max="14597" width="9.140625" style="204"/>
    <col min="14598" max="14598" width="11.5703125" style="204" bestFit="1" customWidth="1"/>
    <col min="14599" max="14849" width="9.140625" style="204"/>
    <col min="14850" max="14850" width="33.5703125" style="204" bestFit="1" customWidth="1"/>
    <col min="14851" max="14851" width="9" style="204" bestFit="1" customWidth="1"/>
    <col min="14852" max="14853" width="9.140625" style="204"/>
    <col min="14854" max="14854" width="11.5703125" style="204" bestFit="1" customWidth="1"/>
    <col min="14855" max="15105" width="9.140625" style="204"/>
    <col min="15106" max="15106" width="33.5703125" style="204" bestFit="1" customWidth="1"/>
    <col min="15107" max="15107" width="9" style="204" bestFit="1" customWidth="1"/>
    <col min="15108" max="15109" width="9.140625" style="204"/>
    <col min="15110" max="15110" width="11.5703125" style="204" bestFit="1" customWidth="1"/>
    <col min="15111" max="15361" width="9.140625" style="204"/>
    <col min="15362" max="15362" width="33.5703125" style="204" bestFit="1" customWidth="1"/>
    <col min="15363" max="15363" width="9" style="204" bestFit="1" customWidth="1"/>
    <col min="15364" max="15365" width="9.140625" style="204"/>
    <col min="15366" max="15366" width="11.5703125" style="204" bestFit="1" customWidth="1"/>
    <col min="15367" max="15617" width="9.140625" style="204"/>
    <col min="15618" max="15618" width="33.5703125" style="204" bestFit="1" customWidth="1"/>
    <col min="15619" max="15619" width="9" style="204" bestFit="1" customWidth="1"/>
    <col min="15620" max="15621" width="9.140625" style="204"/>
    <col min="15622" max="15622" width="11.5703125" style="204" bestFit="1" customWidth="1"/>
    <col min="15623" max="15873" width="9.140625" style="204"/>
    <col min="15874" max="15874" width="33.5703125" style="204" bestFit="1" customWidth="1"/>
    <col min="15875" max="15875" width="9" style="204" bestFit="1" customWidth="1"/>
    <col min="15876" max="15877" width="9.140625" style="204"/>
    <col min="15878" max="15878" width="11.5703125" style="204" bestFit="1" customWidth="1"/>
    <col min="15879" max="16129" width="9.140625" style="204"/>
    <col min="16130" max="16130" width="33.5703125" style="204" bestFit="1" customWidth="1"/>
    <col min="16131" max="16131" width="9" style="204" bestFit="1" customWidth="1"/>
    <col min="16132" max="16133" width="9.140625" style="204"/>
    <col min="16134" max="16134" width="11.5703125" style="204" bestFit="1" customWidth="1"/>
    <col min="16135" max="16384" width="9.140625" style="204"/>
  </cols>
  <sheetData>
    <row r="2" spans="2:4" x14ac:dyDescent="0.25">
      <c r="B2" s="202" t="s">
        <v>210</v>
      </c>
    </row>
    <row r="3" spans="2:4" x14ac:dyDescent="0.25">
      <c r="B3" s="204" t="s">
        <v>63</v>
      </c>
    </row>
    <row r="4" spans="2:4" x14ac:dyDescent="0.25">
      <c r="B4" s="204" t="s">
        <v>94</v>
      </c>
    </row>
    <row r="5" spans="2:4" x14ac:dyDescent="0.25">
      <c r="B5" s="204" t="s">
        <v>96</v>
      </c>
    </row>
    <row r="6" spans="2:4" x14ac:dyDescent="0.25">
      <c r="B6" s="213" t="s">
        <v>191</v>
      </c>
    </row>
    <row r="8" spans="2:4" x14ac:dyDescent="0.25">
      <c r="B8" s="204" t="s">
        <v>164</v>
      </c>
    </row>
    <row r="9" spans="2:4" ht="15.75" thickBot="1" x14ac:dyDescent="0.3">
      <c r="B9" s="206"/>
      <c r="C9" s="207" t="s">
        <v>0</v>
      </c>
      <c r="D9" s="9"/>
    </row>
    <row r="10" spans="2:4" ht="15.75" hidden="1" thickBot="1" x14ac:dyDescent="0.3">
      <c r="B10" s="206" t="s">
        <v>15</v>
      </c>
      <c r="C10" s="207" t="s">
        <v>9</v>
      </c>
      <c r="D10" s="9">
        <f>1+D13</f>
        <v>1</v>
      </c>
    </row>
    <row r="11" spans="2:4" ht="15.75" hidden="1" thickBot="1" x14ac:dyDescent="0.3">
      <c r="B11" s="206" t="s">
        <v>13</v>
      </c>
      <c r="C11" s="207" t="s">
        <v>21</v>
      </c>
      <c r="D11" s="9">
        <f>SUM(D13:D20)</f>
        <v>1</v>
      </c>
    </row>
    <row r="12" spans="2:4" ht="15.75" hidden="1" thickBot="1" x14ac:dyDescent="0.3">
      <c r="B12" s="206"/>
      <c r="C12" s="207"/>
    </row>
    <row r="13" spans="2:4" ht="30.75" hidden="1" thickBot="1" x14ac:dyDescent="0.3">
      <c r="B13" s="15" t="s">
        <v>16</v>
      </c>
      <c r="C13" s="207"/>
      <c r="D13" s="208"/>
    </row>
    <row r="14" spans="2:4" ht="30.75" hidden="1" thickBot="1" x14ac:dyDescent="0.3">
      <c r="B14" s="15" t="s">
        <v>28</v>
      </c>
      <c r="C14" s="207"/>
      <c r="D14" s="208"/>
    </row>
    <row r="15" spans="2:4" ht="30.75" hidden="1" thickBot="1" x14ac:dyDescent="0.3">
      <c r="B15" s="15" t="s">
        <v>22</v>
      </c>
      <c r="C15" s="207"/>
      <c r="D15" s="208"/>
    </row>
    <row r="16" spans="2:4" ht="30.75" hidden="1" thickBot="1" x14ac:dyDescent="0.3">
      <c r="B16" s="15" t="s">
        <v>17</v>
      </c>
      <c r="C16" s="207"/>
      <c r="D16" s="208">
        <v>1</v>
      </c>
    </row>
    <row r="17" spans="1:6" ht="30.75" hidden="1" thickBot="1" x14ac:dyDescent="0.3">
      <c r="B17" s="15" t="s">
        <v>18</v>
      </c>
      <c r="C17" s="207"/>
      <c r="D17" s="208"/>
    </row>
    <row r="18" spans="1:6" ht="30.75" hidden="1" thickBot="1" x14ac:dyDescent="0.3">
      <c r="B18" s="15" t="s">
        <v>19</v>
      </c>
      <c r="C18" s="207"/>
      <c r="D18" s="208"/>
    </row>
    <row r="19" spans="1:6" ht="30.75" hidden="1" thickBot="1" x14ac:dyDescent="0.3">
      <c r="B19" s="15" t="s">
        <v>27</v>
      </c>
      <c r="C19" s="207"/>
      <c r="D19" s="208"/>
    </row>
    <row r="20" spans="1:6" ht="30.75" hidden="1" thickBot="1" x14ac:dyDescent="0.3">
      <c r="B20" s="15" t="s">
        <v>20</v>
      </c>
      <c r="C20" s="207"/>
      <c r="D20" s="208"/>
    </row>
    <row r="21" spans="1:6" ht="15.75" hidden="1" thickBot="1" x14ac:dyDescent="0.3">
      <c r="C21" s="207"/>
    </row>
    <row r="22" spans="1:6" ht="18" hidden="1" thickBot="1" x14ac:dyDescent="0.35">
      <c r="B22" s="209" t="s">
        <v>40</v>
      </c>
      <c r="C22" s="210"/>
      <c r="D22" s="209"/>
      <c r="E22" s="209"/>
      <c r="F22" s="209"/>
    </row>
    <row r="23" spans="1:6" ht="15.75" hidden="1" thickBot="1" x14ac:dyDescent="0.3">
      <c r="A23" s="204" t="e">
        <f>#REF!</f>
        <v>#REF!</v>
      </c>
      <c r="C23" s="207"/>
      <c r="D23" s="211" t="e">
        <f>#REF!</f>
        <v>#REF!</v>
      </c>
    </row>
    <row r="24" spans="1:6" ht="15.75" hidden="1" thickBot="1" x14ac:dyDescent="0.3">
      <c r="A24" s="204" t="e">
        <f>#REF!</f>
        <v>#REF!</v>
      </c>
      <c r="C24" s="207"/>
      <c r="D24" s="211" t="e">
        <f>#REF!</f>
        <v>#REF!</v>
      </c>
    </row>
    <row r="25" spans="1:6" ht="15.75" hidden="1" thickBot="1" x14ac:dyDescent="0.3">
      <c r="C25" s="207"/>
      <c r="D25" s="207" t="s">
        <v>12</v>
      </c>
      <c r="E25" s="207" t="s">
        <v>10</v>
      </c>
      <c r="F25" s="207" t="s">
        <v>11</v>
      </c>
    </row>
    <row r="26" spans="1:6" ht="15.75" hidden="1" thickBot="1" x14ac:dyDescent="0.3">
      <c r="B26" s="206" t="s">
        <v>23</v>
      </c>
      <c r="C26" s="207" t="s">
        <v>1</v>
      </c>
      <c r="D26" s="9" t="e">
        <f>#REF!*D23</f>
        <v>#REF!</v>
      </c>
      <c r="F26" s="212" t="e">
        <f>D26*E26</f>
        <v>#REF!</v>
      </c>
    </row>
    <row r="27" spans="1:6" ht="15.75" hidden="1" thickBot="1" x14ac:dyDescent="0.3">
      <c r="B27" s="206" t="s">
        <v>2</v>
      </c>
      <c r="C27" s="207" t="s">
        <v>1</v>
      </c>
      <c r="D27" s="9" t="e">
        <f>#REF!*D23</f>
        <v>#REF!</v>
      </c>
      <c r="F27" s="212" t="e">
        <f>D27*E27</f>
        <v>#REF!</v>
      </c>
    </row>
    <row r="28" spans="1:6" ht="15.75" hidden="1" thickBot="1" x14ac:dyDescent="0.3">
      <c r="B28" s="206" t="s">
        <v>3</v>
      </c>
      <c r="C28" s="207" t="s">
        <v>1</v>
      </c>
      <c r="D28" s="9" t="e">
        <f>#REF!*D23</f>
        <v>#REF!</v>
      </c>
      <c r="F28" s="212" t="e">
        <f>D28*E28</f>
        <v>#REF!</v>
      </c>
    </row>
    <row r="29" spans="1:6" ht="15.75" hidden="1" thickBot="1" x14ac:dyDescent="0.3">
      <c r="B29" s="206" t="s">
        <v>4</v>
      </c>
      <c r="C29" s="207" t="s">
        <v>6</v>
      </c>
      <c r="D29" s="9" t="e">
        <f>#REF!*D23</f>
        <v>#REF!</v>
      </c>
      <c r="F29" s="212" t="e">
        <f>D29*E29</f>
        <v>#REF!</v>
      </c>
    </row>
    <row r="30" spans="1:6" ht="15.75" hidden="1" thickBot="1" x14ac:dyDescent="0.3">
      <c r="B30" s="206"/>
      <c r="C30" s="207"/>
      <c r="D30" s="9"/>
      <c r="F30" s="212"/>
    </row>
    <row r="31" spans="1:6" ht="15.75" hidden="1" thickBot="1" x14ac:dyDescent="0.3">
      <c r="B31" s="206" t="s">
        <v>24</v>
      </c>
      <c r="C31" s="207" t="s">
        <v>29</v>
      </c>
      <c r="D31" s="9" t="e">
        <f>#REF!*D24</f>
        <v>#REF!</v>
      </c>
      <c r="F31" s="212" t="e">
        <f>D31*E31</f>
        <v>#REF!</v>
      </c>
    </row>
    <row r="32" spans="1:6" ht="15.75" hidden="1" thickBot="1" x14ac:dyDescent="0.3">
      <c r="B32" s="206" t="s">
        <v>26</v>
      </c>
      <c r="C32" s="207" t="s">
        <v>29</v>
      </c>
      <c r="D32" s="9">
        <v>35</v>
      </c>
      <c r="F32" s="212">
        <f>D32*E32</f>
        <v>0</v>
      </c>
    </row>
    <row r="33" spans="2:30" ht="15.75" hidden="1" thickBot="1" x14ac:dyDescent="0.3">
      <c r="B33" s="206"/>
      <c r="C33" s="207"/>
      <c r="D33" s="9"/>
      <c r="F33" s="212"/>
    </row>
    <row r="34" spans="2:30" ht="15.75" hidden="1" thickBot="1" x14ac:dyDescent="0.3">
      <c r="B34" s="206" t="s">
        <v>36</v>
      </c>
      <c r="C34" s="207" t="s">
        <v>34</v>
      </c>
      <c r="D34" s="9">
        <v>100</v>
      </c>
      <c r="F34" s="212">
        <f>D34*E34</f>
        <v>0</v>
      </c>
    </row>
    <row r="35" spans="2:30" ht="15.75" hidden="1" thickBot="1" x14ac:dyDescent="0.3">
      <c r="B35" s="206" t="s">
        <v>33</v>
      </c>
      <c r="C35" s="207" t="s">
        <v>34</v>
      </c>
      <c r="D35" s="9">
        <v>8</v>
      </c>
      <c r="F35" s="212">
        <f>D35*E35</f>
        <v>0</v>
      </c>
    </row>
    <row r="36" spans="2:30" ht="15.75" hidden="1" thickBot="1" x14ac:dyDescent="0.3">
      <c r="B36" s="206"/>
      <c r="C36" s="207"/>
      <c r="D36" s="9"/>
      <c r="F36" s="212"/>
    </row>
    <row r="37" spans="2:30" ht="15.75" hidden="1" thickBot="1" x14ac:dyDescent="0.3">
      <c r="B37" s="206" t="s">
        <v>25</v>
      </c>
      <c r="C37" s="207" t="s">
        <v>31</v>
      </c>
      <c r="D37" s="9"/>
      <c r="F37" s="212" t="e">
        <f>SUM(F38:F41)</f>
        <v>#REF!</v>
      </c>
    </row>
    <row r="38" spans="2:30" ht="15.75" hidden="1" thickBot="1" x14ac:dyDescent="0.3">
      <c r="B38" s="206" t="s">
        <v>32</v>
      </c>
      <c r="C38" s="207" t="s">
        <v>35</v>
      </c>
      <c r="D38" s="9" t="e">
        <f>#REF!*D23</f>
        <v>#REF!</v>
      </c>
      <c r="F38" s="212" t="e">
        <f>D38*E38</f>
        <v>#REF!</v>
      </c>
    </row>
    <row r="39" spans="2:30" ht="15.75" hidden="1" thickBot="1" x14ac:dyDescent="0.3">
      <c r="B39" s="206" t="s">
        <v>5</v>
      </c>
      <c r="C39" s="207" t="s">
        <v>35</v>
      </c>
      <c r="D39" s="19" t="e">
        <f>#REF!*D23</f>
        <v>#REF!</v>
      </c>
      <c r="F39" s="212" t="e">
        <f>D39*E39</f>
        <v>#REF!</v>
      </c>
    </row>
    <row r="40" spans="2:30" ht="15.75" hidden="1" thickBot="1" x14ac:dyDescent="0.3">
      <c r="B40" s="206" t="s">
        <v>30</v>
      </c>
      <c r="C40" s="207" t="s">
        <v>29</v>
      </c>
      <c r="D40" s="9">
        <v>40</v>
      </c>
      <c r="F40" s="212">
        <f>D40*E40*E37</f>
        <v>0</v>
      </c>
    </row>
    <row r="41" spans="2:30" ht="15.75" hidden="1" thickBot="1" x14ac:dyDescent="0.3">
      <c r="B41" s="206" t="s">
        <v>7</v>
      </c>
      <c r="C41" s="207" t="s">
        <v>29</v>
      </c>
      <c r="D41" s="9">
        <v>20</v>
      </c>
      <c r="F41" s="212">
        <f>D41*E41*E37</f>
        <v>0</v>
      </c>
    </row>
    <row r="42" spans="2:30" ht="15.75" hidden="1" thickBot="1" x14ac:dyDescent="0.3">
      <c r="B42" s="206"/>
      <c r="F42" s="213"/>
    </row>
    <row r="43" spans="2:30" ht="15.75" hidden="1" thickBot="1" x14ac:dyDescent="0.3">
      <c r="B43" s="214" t="s">
        <v>8</v>
      </c>
      <c r="C43" s="12"/>
      <c r="D43" s="12"/>
      <c r="E43" s="12"/>
      <c r="F43" s="215" t="e">
        <f>SUM(F26:F37)</f>
        <v>#REF!</v>
      </c>
    </row>
    <row r="44" spans="2:30" ht="15.75" hidden="1" thickBot="1" x14ac:dyDescent="0.3"/>
    <row r="45" spans="2:30" ht="18" thickBot="1" x14ac:dyDescent="0.35">
      <c r="B45" s="209"/>
      <c r="C45" s="210"/>
      <c r="D45" s="209"/>
      <c r="E45" s="209"/>
      <c r="F45" s="209"/>
      <c r="G45" s="322" t="s">
        <v>68</v>
      </c>
      <c r="H45" s="323"/>
      <c r="I45" s="323"/>
      <c r="J45" s="324"/>
      <c r="K45" s="319">
        <v>2021</v>
      </c>
      <c r="L45" s="320"/>
      <c r="M45" s="320"/>
      <c r="N45" s="321"/>
      <c r="O45" s="319">
        <v>2022</v>
      </c>
      <c r="P45" s="320"/>
      <c r="Q45" s="320"/>
      <c r="R45" s="321"/>
      <c r="S45" s="319">
        <v>2023</v>
      </c>
      <c r="T45" s="320"/>
      <c r="U45" s="320"/>
      <c r="V45" s="321"/>
      <c r="W45" s="319">
        <v>2024</v>
      </c>
      <c r="X45" s="320"/>
      <c r="Y45" s="320"/>
      <c r="Z45" s="321"/>
      <c r="AA45" s="319">
        <v>2025</v>
      </c>
      <c r="AB45" s="320"/>
      <c r="AC45" s="320"/>
      <c r="AD45" s="321"/>
    </row>
    <row r="46" spans="2:30" ht="16.5" thickTop="1" thickBot="1" x14ac:dyDescent="0.3">
      <c r="C46" s="207"/>
      <c r="G46" s="260" t="s">
        <v>39</v>
      </c>
      <c r="H46" s="261" t="s">
        <v>102</v>
      </c>
      <c r="I46" s="261" t="s">
        <v>66</v>
      </c>
      <c r="J46" s="262" t="s">
        <v>65</v>
      </c>
      <c r="K46" s="219" t="s">
        <v>39</v>
      </c>
      <c r="L46" s="220" t="s">
        <v>102</v>
      </c>
      <c r="M46" s="220" t="s">
        <v>66</v>
      </c>
      <c r="N46" s="221" t="s">
        <v>65</v>
      </c>
      <c r="O46" s="222" t="s">
        <v>39</v>
      </c>
      <c r="P46" s="220" t="s">
        <v>102</v>
      </c>
      <c r="Q46" s="223" t="s">
        <v>66</v>
      </c>
      <c r="R46" s="224" t="s">
        <v>65</v>
      </c>
      <c r="S46" s="225" t="s">
        <v>39</v>
      </c>
      <c r="T46" s="226" t="s">
        <v>102</v>
      </c>
      <c r="U46" s="226" t="s">
        <v>66</v>
      </c>
      <c r="V46" s="227" t="s">
        <v>65</v>
      </c>
      <c r="W46" s="228" t="s">
        <v>39</v>
      </c>
      <c r="X46" s="226" t="s">
        <v>102</v>
      </c>
      <c r="Y46" s="226" t="s">
        <v>66</v>
      </c>
      <c r="Z46" s="227" t="s">
        <v>65</v>
      </c>
      <c r="AA46" s="228" t="s">
        <v>39</v>
      </c>
      <c r="AB46" s="226" t="s">
        <v>102</v>
      </c>
      <c r="AC46" s="229" t="s">
        <v>66</v>
      </c>
      <c r="AD46" s="230" t="s">
        <v>65</v>
      </c>
    </row>
    <row r="47" spans="2:30" x14ac:dyDescent="0.25">
      <c r="C47" s="207"/>
      <c r="D47" s="207" t="s">
        <v>12</v>
      </c>
      <c r="E47" s="207" t="s">
        <v>10</v>
      </c>
      <c r="F47" s="207" t="s">
        <v>11</v>
      </c>
      <c r="G47" s="263"/>
      <c r="H47" s="264"/>
      <c r="I47" s="264"/>
      <c r="J47" s="265"/>
      <c r="K47" s="234"/>
      <c r="L47" s="235"/>
      <c r="M47" s="235"/>
      <c r="N47" s="236"/>
      <c r="O47" s="237"/>
      <c r="P47" s="235"/>
      <c r="Q47" s="235"/>
      <c r="R47" s="236"/>
      <c r="S47" s="238"/>
      <c r="T47" s="235"/>
      <c r="U47" s="232"/>
      <c r="V47" s="236"/>
      <c r="W47" s="238"/>
      <c r="X47" s="235"/>
      <c r="Y47" s="235"/>
      <c r="Z47" s="236"/>
      <c r="AA47" s="238"/>
      <c r="AB47" s="235"/>
      <c r="AC47" s="235"/>
      <c r="AD47" s="236"/>
    </row>
    <row r="48" spans="2:30" x14ac:dyDescent="0.25">
      <c r="B48" s="206" t="s">
        <v>23</v>
      </c>
      <c r="C48" s="207" t="s">
        <v>1</v>
      </c>
      <c r="D48" s="9">
        <v>2500</v>
      </c>
      <c r="F48" s="212">
        <f>D48*E48</f>
        <v>0</v>
      </c>
      <c r="G48" s="266">
        <f>SUM(H48:J48)</f>
        <v>0</v>
      </c>
      <c r="H48" s="267">
        <f>L48+P48+T48+X48+AB48</f>
        <v>0</v>
      </c>
      <c r="I48" s="267">
        <f>M48+Q48+U48+Y48+AC48</f>
        <v>0</v>
      </c>
      <c r="J48" s="268">
        <f>N48+R48+V48+Z48+AD48</f>
        <v>0</v>
      </c>
      <c r="K48" s="242">
        <f>SUM(L48:N48)</f>
        <v>0</v>
      </c>
      <c r="L48" s="243"/>
      <c r="M48" s="243"/>
      <c r="N48" s="241"/>
      <c r="O48" s="242">
        <f t="shared" ref="O48:O61" si="0">SUM(P48:R48)</f>
        <v>0</v>
      </c>
      <c r="P48" s="243"/>
      <c r="Q48" s="243"/>
      <c r="R48" s="241">
        <f t="shared" ref="R48:R56" si="1">F48</f>
        <v>0</v>
      </c>
      <c r="S48" s="244">
        <f>SUM(T48:V48)</f>
        <v>0</v>
      </c>
      <c r="T48" s="243"/>
      <c r="U48" s="240"/>
      <c r="V48" s="241"/>
      <c r="W48" s="244">
        <f>SUM(X48:Z48)</f>
        <v>0</v>
      </c>
      <c r="X48" s="243"/>
      <c r="Y48" s="243"/>
      <c r="Z48" s="241"/>
      <c r="AA48" s="244">
        <f>SUM(AB48:AD48)</f>
        <v>0</v>
      </c>
      <c r="AB48" s="243"/>
      <c r="AC48" s="243"/>
      <c r="AD48" s="241"/>
    </row>
    <row r="49" spans="2:30" x14ac:dyDescent="0.25">
      <c r="B49" s="206" t="s">
        <v>4</v>
      </c>
      <c r="C49" s="207" t="s">
        <v>6</v>
      </c>
      <c r="D49" s="9"/>
      <c r="E49" s="204">
        <v>0</v>
      </c>
      <c r="F49" s="212">
        <f>D49*E49</f>
        <v>0</v>
      </c>
      <c r="G49" s="266">
        <f t="shared" ref="G49:G61" si="2">SUM(H49:J49)</f>
        <v>0</v>
      </c>
      <c r="H49" s="267">
        <f t="shared" ref="H49:J61" si="3">L49+P49+T49+X49+AB49</f>
        <v>0</v>
      </c>
      <c r="I49" s="267">
        <f t="shared" si="3"/>
        <v>0</v>
      </c>
      <c r="J49" s="268">
        <f t="shared" si="3"/>
        <v>0</v>
      </c>
      <c r="K49" s="242">
        <f t="shared" ref="K49:K61" si="4">SUM(L49:N49)</f>
        <v>0</v>
      </c>
      <c r="L49" s="243"/>
      <c r="M49" s="243"/>
      <c r="N49" s="241">
        <f t="shared" ref="N49:N56" si="5">F49</f>
        <v>0</v>
      </c>
      <c r="O49" s="242">
        <f t="shared" si="0"/>
        <v>0</v>
      </c>
      <c r="P49" s="243"/>
      <c r="Q49" s="243"/>
      <c r="R49" s="241">
        <f t="shared" si="1"/>
        <v>0</v>
      </c>
      <c r="S49" s="244">
        <f>SUM(T49:V49)</f>
        <v>0</v>
      </c>
      <c r="T49" s="243"/>
      <c r="U49" s="240"/>
      <c r="V49" s="241"/>
      <c r="W49" s="244">
        <f>SUM(X49:Z49)</f>
        <v>0</v>
      </c>
      <c r="X49" s="243"/>
      <c r="Y49" s="243"/>
      <c r="Z49" s="241"/>
      <c r="AA49" s="244">
        <f>SUM(AB49:AD49)</f>
        <v>0</v>
      </c>
      <c r="AB49" s="243"/>
      <c r="AC49" s="243"/>
      <c r="AD49" s="241"/>
    </row>
    <row r="50" spans="2:30" x14ac:dyDescent="0.25">
      <c r="B50" s="206"/>
      <c r="C50" s="207"/>
      <c r="D50" s="9"/>
      <c r="F50" s="212"/>
      <c r="G50" s="266">
        <f t="shared" si="2"/>
        <v>0</v>
      </c>
      <c r="H50" s="267">
        <f t="shared" si="3"/>
        <v>0</v>
      </c>
      <c r="I50" s="267">
        <f t="shared" si="3"/>
        <v>0</v>
      </c>
      <c r="J50" s="268">
        <f t="shared" si="3"/>
        <v>0</v>
      </c>
      <c r="K50" s="242">
        <f t="shared" si="4"/>
        <v>0</v>
      </c>
      <c r="L50" s="243"/>
      <c r="M50" s="243"/>
      <c r="N50" s="241">
        <f t="shared" si="5"/>
        <v>0</v>
      </c>
      <c r="O50" s="242">
        <f t="shared" si="0"/>
        <v>0</v>
      </c>
      <c r="P50" s="243"/>
      <c r="Q50" s="243"/>
      <c r="R50" s="241">
        <f t="shared" si="1"/>
        <v>0</v>
      </c>
      <c r="S50" s="244">
        <f>SUM(T50:V50)</f>
        <v>0</v>
      </c>
      <c r="T50" s="243"/>
      <c r="U50" s="240"/>
      <c r="V50" s="241"/>
      <c r="W50" s="244">
        <f>SUM(X50:Z50)</f>
        <v>0</v>
      </c>
      <c r="X50" s="243"/>
      <c r="Y50" s="243"/>
      <c r="Z50" s="241"/>
      <c r="AA50" s="244">
        <f>SUM(AB50:AD50)</f>
        <v>0</v>
      </c>
      <c r="AB50" s="243"/>
      <c r="AC50" s="243"/>
      <c r="AD50" s="241"/>
    </row>
    <row r="51" spans="2:30" x14ac:dyDescent="0.25">
      <c r="B51" s="206" t="s">
        <v>24</v>
      </c>
      <c r="C51" s="207" t="s">
        <v>29</v>
      </c>
      <c r="D51" s="9">
        <v>2500</v>
      </c>
      <c r="E51" s="204">
        <v>0</v>
      </c>
      <c r="F51" s="212">
        <f>D51*E51</f>
        <v>0</v>
      </c>
      <c r="G51" s="266">
        <f t="shared" si="2"/>
        <v>0</v>
      </c>
      <c r="H51" s="267">
        <f t="shared" si="3"/>
        <v>0</v>
      </c>
      <c r="I51" s="267">
        <f t="shared" si="3"/>
        <v>0</v>
      </c>
      <c r="J51" s="268">
        <f t="shared" si="3"/>
        <v>0</v>
      </c>
      <c r="K51" s="242">
        <f t="shared" si="4"/>
        <v>0</v>
      </c>
      <c r="L51" s="243"/>
      <c r="M51" s="243"/>
      <c r="N51" s="241">
        <f>F51</f>
        <v>0</v>
      </c>
      <c r="O51" s="242">
        <f t="shared" si="0"/>
        <v>0</v>
      </c>
      <c r="P51" s="243"/>
      <c r="Q51" s="243"/>
      <c r="R51" s="241"/>
      <c r="S51" s="244">
        <f>SUM(T51:V51)</f>
        <v>0</v>
      </c>
      <c r="T51" s="243"/>
      <c r="U51" s="240"/>
      <c r="V51" s="241"/>
      <c r="W51" s="244">
        <f>SUM(X51:Z51)</f>
        <v>0</v>
      </c>
      <c r="X51" s="243"/>
      <c r="Y51" s="243"/>
      <c r="Z51" s="241"/>
      <c r="AA51" s="244">
        <f>SUM(AB51:AD51)</f>
        <v>0</v>
      </c>
      <c r="AB51" s="243"/>
      <c r="AC51" s="243"/>
      <c r="AD51" s="241"/>
    </row>
    <row r="52" spans="2:30" x14ac:dyDescent="0.25">
      <c r="B52" s="206" t="s">
        <v>26</v>
      </c>
      <c r="C52" s="207" t="s">
        <v>29</v>
      </c>
      <c r="D52" s="9">
        <v>35</v>
      </c>
      <c r="E52" s="204">
        <f>D43/5</f>
        <v>0</v>
      </c>
      <c r="F52" s="212">
        <f>D52*E52</f>
        <v>0</v>
      </c>
      <c r="G52" s="266">
        <f t="shared" si="2"/>
        <v>0</v>
      </c>
      <c r="H52" s="267">
        <f t="shared" si="3"/>
        <v>0</v>
      </c>
      <c r="I52" s="267">
        <f t="shared" si="3"/>
        <v>0</v>
      </c>
      <c r="J52" s="268">
        <f t="shared" si="3"/>
        <v>0</v>
      </c>
      <c r="K52" s="242">
        <f t="shared" si="4"/>
        <v>0</v>
      </c>
      <c r="L52" s="243">
        <f>F52</f>
        <v>0</v>
      </c>
      <c r="M52" s="243"/>
      <c r="N52" s="241">
        <f t="shared" si="5"/>
        <v>0</v>
      </c>
      <c r="O52" s="242">
        <f t="shared" si="0"/>
        <v>0</v>
      </c>
      <c r="P52" s="243"/>
      <c r="Q52" s="243"/>
      <c r="R52" s="241">
        <f t="shared" si="1"/>
        <v>0</v>
      </c>
      <c r="S52" s="244">
        <f t="shared" ref="S52:S61" si="6">SUM(T52:V52)</f>
        <v>0</v>
      </c>
      <c r="T52" s="243"/>
      <c r="U52" s="240"/>
      <c r="V52" s="241"/>
      <c r="W52" s="244">
        <f t="shared" ref="W52:W61" si="7">SUM(X52:Z52)</f>
        <v>0</v>
      </c>
      <c r="X52" s="243"/>
      <c r="Y52" s="243"/>
      <c r="Z52" s="241"/>
      <c r="AA52" s="244">
        <f t="shared" ref="AA52:AA61" si="8">SUM(AB52:AD52)</f>
        <v>0</v>
      </c>
      <c r="AB52" s="243"/>
      <c r="AC52" s="243"/>
      <c r="AD52" s="241"/>
    </row>
    <row r="53" spans="2:30" x14ac:dyDescent="0.25">
      <c r="B53" s="206"/>
      <c r="C53" s="207"/>
      <c r="D53" s="9"/>
      <c r="F53" s="212"/>
      <c r="G53" s="266">
        <f t="shared" si="2"/>
        <v>0</v>
      </c>
      <c r="H53" s="267">
        <f t="shared" si="3"/>
        <v>0</v>
      </c>
      <c r="I53" s="267">
        <f t="shared" si="3"/>
        <v>0</v>
      </c>
      <c r="J53" s="268">
        <f t="shared" si="3"/>
        <v>0</v>
      </c>
      <c r="K53" s="242">
        <f t="shared" si="4"/>
        <v>0</v>
      </c>
      <c r="L53" s="243"/>
      <c r="M53" s="243"/>
      <c r="N53" s="241">
        <f t="shared" si="5"/>
        <v>0</v>
      </c>
      <c r="O53" s="242">
        <f t="shared" si="0"/>
        <v>0</v>
      </c>
      <c r="P53" s="243"/>
      <c r="Q53" s="243"/>
      <c r="R53" s="241">
        <f t="shared" si="1"/>
        <v>0</v>
      </c>
      <c r="S53" s="244">
        <f t="shared" si="6"/>
        <v>0</v>
      </c>
      <c r="T53" s="243"/>
      <c r="U53" s="240"/>
      <c r="V53" s="241"/>
      <c r="W53" s="244">
        <f t="shared" si="7"/>
        <v>0</v>
      </c>
      <c r="X53" s="243"/>
      <c r="Y53" s="243"/>
      <c r="Z53" s="241"/>
      <c r="AA53" s="244">
        <f t="shared" si="8"/>
        <v>0</v>
      </c>
      <c r="AB53" s="243"/>
      <c r="AC53" s="243"/>
      <c r="AD53" s="241"/>
    </row>
    <row r="54" spans="2:30" x14ac:dyDescent="0.25">
      <c r="B54" s="206" t="s">
        <v>36</v>
      </c>
      <c r="C54" s="207" t="s">
        <v>34</v>
      </c>
      <c r="D54" s="9"/>
      <c r="E54" s="204">
        <v>0</v>
      </c>
      <c r="F54" s="212">
        <f>D54*E54</f>
        <v>0</v>
      </c>
      <c r="G54" s="266">
        <f t="shared" si="2"/>
        <v>0</v>
      </c>
      <c r="H54" s="267">
        <f t="shared" si="3"/>
        <v>0</v>
      </c>
      <c r="I54" s="267">
        <f t="shared" si="3"/>
        <v>0</v>
      </c>
      <c r="J54" s="268">
        <f t="shared" si="3"/>
        <v>0</v>
      </c>
      <c r="K54" s="242"/>
      <c r="L54" s="243">
        <f>F54/2</f>
        <v>0</v>
      </c>
      <c r="M54" s="243"/>
      <c r="N54" s="241">
        <f t="shared" si="5"/>
        <v>0</v>
      </c>
      <c r="O54" s="242">
        <f t="shared" si="0"/>
        <v>0</v>
      </c>
      <c r="P54" s="243"/>
      <c r="Q54" s="243"/>
      <c r="R54" s="241">
        <f t="shared" si="1"/>
        <v>0</v>
      </c>
      <c r="S54" s="244">
        <f t="shared" si="6"/>
        <v>0</v>
      </c>
      <c r="T54" s="243"/>
      <c r="U54" s="240"/>
      <c r="V54" s="241"/>
      <c r="W54" s="244">
        <f t="shared" si="7"/>
        <v>0</v>
      </c>
      <c r="X54" s="243"/>
      <c r="Y54" s="243"/>
      <c r="Z54" s="241"/>
      <c r="AA54" s="244">
        <f t="shared" si="8"/>
        <v>0</v>
      </c>
      <c r="AB54" s="243"/>
      <c r="AC54" s="243"/>
      <c r="AD54" s="241"/>
    </row>
    <row r="55" spans="2:30" x14ac:dyDescent="0.25">
      <c r="B55" s="206" t="s">
        <v>33</v>
      </c>
      <c r="C55" s="207" t="s">
        <v>34</v>
      </c>
      <c r="D55" s="9">
        <v>8</v>
      </c>
      <c r="E55" s="204">
        <v>0</v>
      </c>
      <c r="F55" s="212">
        <f>D55*E55</f>
        <v>0</v>
      </c>
      <c r="G55" s="266">
        <f t="shared" si="2"/>
        <v>0</v>
      </c>
      <c r="H55" s="267">
        <f t="shared" si="3"/>
        <v>0</v>
      </c>
      <c r="I55" s="267">
        <f t="shared" si="3"/>
        <v>0</v>
      </c>
      <c r="J55" s="268">
        <f t="shared" si="3"/>
        <v>0</v>
      </c>
      <c r="K55" s="242">
        <f t="shared" si="4"/>
        <v>0</v>
      </c>
      <c r="L55" s="243">
        <f>F55</f>
        <v>0</v>
      </c>
      <c r="M55" s="243"/>
      <c r="N55" s="241">
        <f t="shared" si="5"/>
        <v>0</v>
      </c>
      <c r="O55" s="242">
        <f t="shared" si="0"/>
        <v>0</v>
      </c>
      <c r="P55" s="243"/>
      <c r="Q55" s="243"/>
      <c r="R55" s="241">
        <f t="shared" si="1"/>
        <v>0</v>
      </c>
      <c r="S55" s="244">
        <f t="shared" si="6"/>
        <v>0</v>
      </c>
      <c r="T55" s="243"/>
      <c r="U55" s="240"/>
      <c r="V55" s="241"/>
      <c r="W55" s="244">
        <f t="shared" si="7"/>
        <v>0</v>
      </c>
      <c r="X55" s="243"/>
      <c r="Y55" s="243"/>
      <c r="Z55" s="241"/>
      <c r="AA55" s="244">
        <f t="shared" si="8"/>
        <v>0</v>
      </c>
      <c r="AB55" s="243"/>
      <c r="AC55" s="243"/>
      <c r="AD55" s="241"/>
    </row>
    <row r="56" spans="2:30" x14ac:dyDescent="0.25">
      <c r="B56" s="206"/>
      <c r="C56" s="207"/>
      <c r="D56" s="9"/>
      <c r="F56" s="212"/>
      <c r="G56" s="266">
        <f t="shared" si="2"/>
        <v>0</v>
      </c>
      <c r="H56" s="267">
        <f t="shared" si="3"/>
        <v>0</v>
      </c>
      <c r="I56" s="267">
        <f t="shared" si="3"/>
        <v>0</v>
      </c>
      <c r="J56" s="268">
        <f t="shared" si="3"/>
        <v>0</v>
      </c>
      <c r="K56" s="242">
        <f t="shared" si="4"/>
        <v>0</v>
      </c>
      <c r="L56" s="243"/>
      <c r="M56" s="243"/>
      <c r="N56" s="241">
        <f t="shared" si="5"/>
        <v>0</v>
      </c>
      <c r="O56" s="242">
        <f t="shared" si="0"/>
        <v>0</v>
      </c>
      <c r="P56" s="243"/>
      <c r="Q56" s="243"/>
      <c r="R56" s="241">
        <f t="shared" si="1"/>
        <v>0</v>
      </c>
      <c r="S56" s="244">
        <f t="shared" si="6"/>
        <v>0</v>
      </c>
      <c r="T56" s="243"/>
      <c r="U56" s="240"/>
      <c r="V56" s="241"/>
      <c r="W56" s="244">
        <f t="shared" si="7"/>
        <v>0</v>
      </c>
      <c r="X56" s="243"/>
      <c r="Y56" s="243"/>
      <c r="Z56" s="241"/>
      <c r="AA56" s="244">
        <f t="shared" si="8"/>
        <v>0</v>
      </c>
      <c r="AB56" s="243"/>
      <c r="AC56" s="243"/>
      <c r="AD56" s="241"/>
    </row>
    <row r="57" spans="2:30" x14ac:dyDescent="0.25">
      <c r="B57" s="206" t="s">
        <v>25</v>
      </c>
      <c r="C57" s="207" t="s">
        <v>31</v>
      </c>
      <c r="D57" s="9">
        <v>500</v>
      </c>
      <c r="E57" s="204">
        <f>2*10*5</f>
        <v>100</v>
      </c>
      <c r="F57" s="248">
        <f>SUM(F58:F61)</f>
        <v>11000</v>
      </c>
      <c r="G57" s="266">
        <f t="shared" si="2"/>
        <v>5000</v>
      </c>
      <c r="H57" s="267">
        <f t="shared" si="3"/>
        <v>5000</v>
      </c>
      <c r="I57" s="267">
        <f t="shared" si="3"/>
        <v>0</v>
      </c>
      <c r="J57" s="268">
        <f t="shared" si="3"/>
        <v>0</v>
      </c>
      <c r="K57" s="242">
        <f t="shared" si="4"/>
        <v>0</v>
      </c>
      <c r="L57" s="243"/>
      <c r="M57" s="243"/>
      <c r="N57" s="241"/>
      <c r="O57" s="242">
        <f t="shared" si="0"/>
        <v>5000</v>
      </c>
      <c r="P57" s="243">
        <v>5000</v>
      </c>
      <c r="Q57" s="243"/>
      <c r="R57" s="241"/>
      <c r="S57" s="244">
        <f t="shared" si="6"/>
        <v>0</v>
      </c>
      <c r="T57" s="243"/>
      <c r="U57" s="240"/>
      <c r="V57" s="241"/>
      <c r="W57" s="244">
        <f t="shared" si="7"/>
        <v>0</v>
      </c>
      <c r="X57" s="243"/>
      <c r="Y57" s="243"/>
      <c r="Z57" s="241"/>
      <c r="AA57" s="244">
        <f t="shared" si="8"/>
        <v>0</v>
      </c>
      <c r="AB57" s="243"/>
      <c r="AC57" s="243"/>
      <c r="AD57" s="241"/>
    </row>
    <row r="58" spans="2:30" x14ac:dyDescent="0.25">
      <c r="B58" s="206" t="s">
        <v>32</v>
      </c>
      <c r="C58" s="207" t="s">
        <v>35</v>
      </c>
      <c r="D58" s="19">
        <v>500</v>
      </c>
      <c r="E58" s="204">
        <f>2*5</f>
        <v>10</v>
      </c>
      <c r="F58" s="248">
        <f>D58*E58</f>
        <v>5000</v>
      </c>
      <c r="G58" s="266">
        <f t="shared" si="2"/>
        <v>0</v>
      </c>
      <c r="H58" s="267">
        <f t="shared" si="3"/>
        <v>0</v>
      </c>
      <c r="I58" s="267">
        <f t="shared" si="3"/>
        <v>0</v>
      </c>
      <c r="J58" s="268">
        <f t="shared" si="3"/>
        <v>0</v>
      </c>
      <c r="K58" s="242">
        <f t="shared" si="4"/>
        <v>0</v>
      </c>
      <c r="L58" s="243"/>
      <c r="M58" s="243"/>
      <c r="N58" s="241"/>
      <c r="O58" s="242">
        <f t="shared" si="0"/>
        <v>0</v>
      </c>
      <c r="P58" s="243"/>
      <c r="Q58" s="243"/>
      <c r="R58" s="241"/>
      <c r="S58" s="244">
        <f t="shared" si="6"/>
        <v>0</v>
      </c>
      <c r="T58" s="243"/>
      <c r="U58" s="240"/>
      <c r="V58" s="241"/>
      <c r="W58" s="244">
        <f t="shared" si="7"/>
        <v>0</v>
      </c>
      <c r="X58" s="243"/>
      <c r="Y58" s="243"/>
      <c r="Z58" s="241"/>
      <c r="AA58" s="244">
        <f t="shared" si="8"/>
        <v>0</v>
      </c>
      <c r="AB58" s="243"/>
      <c r="AC58" s="243"/>
      <c r="AD58" s="241"/>
    </row>
    <row r="59" spans="2:30" x14ac:dyDescent="0.25">
      <c r="B59" s="206" t="s">
        <v>5</v>
      </c>
      <c r="C59" s="207" t="s">
        <v>35</v>
      </c>
      <c r="D59" s="19">
        <v>600</v>
      </c>
      <c r="E59" s="204">
        <v>0</v>
      </c>
      <c r="F59" s="248">
        <f>D59*E59</f>
        <v>0</v>
      </c>
      <c r="G59" s="266">
        <f t="shared" si="2"/>
        <v>0</v>
      </c>
      <c r="H59" s="267">
        <f t="shared" si="3"/>
        <v>0</v>
      </c>
      <c r="I59" s="267">
        <f t="shared" si="3"/>
        <v>0</v>
      </c>
      <c r="J59" s="268">
        <f t="shared" si="3"/>
        <v>0</v>
      </c>
      <c r="K59" s="242">
        <f t="shared" si="4"/>
        <v>0</v>
      </c>
      <c r="L59" s="243"/>
      <c r="M59" s="243"/>
      <c r="N59" s="241"/>
      <c r="O59" s="242">
        <f t="shared" si="0"/>
        <v>0</v>
      </c>
      <c r="P59" s="243"/>
      <c r="Q59" s="243"/>
      <c r="R59" s="241">
        <f>F59</f>
        <v>0</v>
      </c>
      <c r="S59" s="244">
        <f t="shared" si="6"/>
        <v>0</v>
      </c>
      <c r="T59" s="243"/>
      <c r="U59" s="240"/>
      <c r="V59" s="241"/>
      <c r="W59" s="244">
        <f t="shared" si="7"/>
        <v>0</v>
      </c>
      <c r="X59" s="243"/>
      <c r="Y59" s="243"/>
      <c r="Z59" s="241"/>
      <c r="AA59" s="244">
        <f t="shared" si="8"/>
        <v>0</v>
      </c>
      <c r="AB59" s="243"/>
      <c r="AC59" s="243"/>
      <c r="AD59" s="241"/>
    </row>
    <row r="60" spans="2:30" x14ac:dyDescent="0.25">
      <c r="B60" s="206" t="s">
        <v>30</v>
      </c>
      <c r="C60" s="207" t="s">
        <v>29</v>
      </c>
      <c r="D60" s="9">
        <v>40</v>
      </c>
      <c r="E60" s="204">
        <v>100</v>
      </c>
      <c r="F60" s="248">
        <f>D60*E60</f>
        <v>4000</v>
      </c>
      <c r="G60" s="266">
        <f t="shared" si="2"/>
        <v>4000</v>
      </c>
      <c r="H60" s="267">
        <f t="shared" si="3"/>
        <v>4000</v>
      </c>
      <c r="I60" s="267">
        <f t="shared" si="3"/>
        <v>0</v>
      </c>
      <c r="J60" s="268">
        <f t="shared" si="3"/>
        <v>0</v>
      </c>
      <c r="K60" s="242">
        <f t="shared" si="4"/>
        <v>0</v>
      </c>
      <c r="L60" s="243"/>
      <c r="M60" s="243"/>
      <c r="N60" s="241"/>
      <c r="O60" s="242">
        <f t="shared" si="0"/>
        <v>4000</v>
      </c>
      <c r="P60" s="243">
        <v>4000</v>
      </c>
      <c r="Q60" s="243"/>
      <c r="R60" s="241"/>
      <c r="S60" s="244">
        <f t="shared" si="6"/>
        <v>0</v>
      </c>
      <c r="T60" s="243"/>
      <c r="U60" s="240"/>
      <c r="V60" s="241"/>
      <c r="W60" s="244">
        <f t="shared" si="7"/>
        <v>0</v>
      </c>
      <c r="X60" s="243"/>
      <c r="Y60" s="243"/>
      <c r="Z60" s="241"/>
      <c r="AA60" s="244">
        <f t="shared" si="8"/>
        <v>0</v>
      </c>
      <c r="AB60" s="243"/>
      <c r="AC60" s="243"/>
      <c r="AD60" s="241"/>
    </row>
    <row r="61" spans="2:30" x14ac:dyDescent="0.25">
      <c r="B61" s="206" t="s">
        <v>7</v>
      </c>
      <c r="C61" s="207" t="s">
        <v>29</v>
      </c>
      <c r="D61" s="9">
        <v>20</v>
      </c>
      <c r="E61" s="204">
        <f>2*10*5</f>
        <v>100</v>
      </c>
      <c r="F61" s="248">
        <f>D61*E61</f>
        <v>2000</v>
      </c>
      <c r="G61" s="266">
        <f t="shared" si="2"/>
        <v>2000</v>
      </c>
      <c r="H61" s="267">
        <f t="shared" si="3"/>
        <v>2000</v>
      </c>
      <c r="I61" s="267">
        <f t="shared" si="3"/>
        <v>0</v>
      </c>
      <c r="J61" s="268">
        <f t="shared" si="3"/>
        <v>0</v>
      </c>
      <c r="K61" s="242">
        <f t="shared" si="4"/>
        <v>0</v>
      </c>
      <c r="L61" s="243"/>
      <c r="M61" s="243"/>
      <c r="N61" s="241"/>
      <c r="O61" s="242">
        <f t="shared" si="0"/>
        <v>2000</v>
      </c>
      <c r="P61" s="243">
        <v>2000</v>
      </c>
      <c r="Q61" s="243"/>
      <c r="R61" s="241"/>
      <c r="S61" s="244">
        <f t="shared" si="6"/>
        <v>0</v>
      </c>
      <c r="T61" s="243"/>
      <c r="U61" s="240"/>
      <c r="V61" s="241"/>
      <c r="W61" s="244">
        <f t="shared" si="7"/>
        <v>0</v>
      </c>
      <c r="X61" s="243"/>
      <c r="Y61" s="243"/>
      <c r="Z61" s="241"/>
      <c r="AA61" s="244">
        <f t="shared" si="8"/>
        <v>0</v>
      </c>
      <c r="AB61" s="243"/>
      <c r="AC61" s="243"/>
      <c r="AD61" s="241"/>
    </row>
    <row r="62" spans="2:30" ht="15.75" thickBot="1" x14ac:dyDescent="0.3">
      <c r="B62" s="206"/>
      <c r="F62" s="213"/>
      <c r="G62" s="266"/>
      <c r="H62" s="267"/>
      <c r="I62" s="267"/>
      <c r="J62" s="268"/>
      <c r="K62" s="242"/>
      <c r="L62" s="243"/>
      <c r="M62" s="243"/>
      <c r="N62" s="241"/>
      <c r="O62" s="242"/>
      <c r="P62" s="243"/>
      <c r="Q62" s="243"/>
      <c r="R62" s="241"/>
      <c r="S62" s="244"/>
      <c r="T62" s="243"/>
      <c r="U62" s="240"/>
      <c r="V62" s="241"/>
      <c r="W62" s="244"/>
      <c r="X62" s="243"/>
      <c r="Y62" s="243"/>
      <c r="Z62" s="241"/>
      <c r="AA62" s="244"/>
      <c r="AB62" s="243"/>
      <c r="AC62" s="243"/>
      <c r="AD62" s="241"/>
    </row>
    <row r="63" spans="2:30" ht="15.75" thickBot="1" x14ac:dyDescent="0.3">
      <c r="B63" s="214" t="s">
        <v>8</v>
      </c>
      <c r="C63" s="12"/>
      <c r="D63" s="12"/>
      <c r="E63" s="12"/>
      <c r="F63" s="249">
        <f>SUM(F48:F57)</f>
        <v>11000</v>
      </c>
      <c r="G63" s="269">
        <f t="shared" ref="G63:AD63" si="9">SUM(G48:G61)</f>
        <v>11000</v>
      </c>
      <c r="H63" s="270">
        <f t="shared" si="9"/>
        <v>11000</v>
      </c>
      <c r="I63" s="270">
        <f t="shared" si="9"/>
        <v>0</v>
      </c>
      <c r="J63" s="270">
        <f t="shared" si="9"/>
        <v>0</v>
      </c>
      <c r="K63" s="252">
        <f t="shared" si="9"/>
        <v>0</v>
      </c>
      <c r="L63" s="251">
        <f t="shared" si="9"/>
        <v>0</v>
      </c>
      <c r="M63" s="251">
        <f t="shared" si="9"/>
        <v>0</v>
      </c>
      <c r="N63" s="251">
        <f t="shared" si="9"/>
        <v>0</v>
      </c>
      <c r="O63" s="252">
        <f t="shared" si="9"/>
        <v>11000</v>
      </c>
      <c r="P63" s="251">
        <f t="shared" si="9"/>
        <v>11000</v>
      </c>
      <c r="Q63" s="251">
        <f t="shared" si="9"/>
        <v>0</v>
      </c>
      <c r="R63" s="251">
        <f t="shared" si="9"/>
        <v>0</v>
      </c>
      <c r="S63" s="253">
        <f t="shared" si="9"/>
        <v>0</v>
      </c>
      <c r="T63" s="253">
        <f t="shared" si="9"/>
        <v>0</v>
      </c>
      <c r="U63" s="253">
        <f t="shared" si="9"/>
        <v>0</v>
      </c>
      <c r="V63" s="253">
        <f t="shared" si="9"/>
        <v>0</v>
      </c>
      <c r="W63" s="253">
        <f t="shared" si="9"/>
        <v>0</v>
      </c>
      <c r="X63" s="253">
        <f t="shared" si="9"/>
        <v>0</v>
      </c>
      <c r="Y63" s="253">
        <f t="shared" si="9"/>
        <v>0</v>
      </c>
      <c r="Z63" s="253">
        <f t="shared" si="9"/>
        <v>0</v>
      </c>
      <c r="AA63" s="253">
        <f t="shared" si="9"/>
        <v>0</v>
      </c>
      <c r="AB63" s="253">
        <f t="shared" si="9"/>
        <v>0</v>
      </c>
      <c r="AC63" s="253">
        <f t="shared" si="9"/>
        <v>0</v>
      </c>
      <c r="AD63" s="253">
        <f t="shared" si="9"/>
        <v>0</v>
      </c>
    </row>
    <row r="67" spans="6:6" x14ac:dyDescent="0.25">
      <c r="F67" s="257"/>
    </row>
    <row r="68" spans="6:6" x14ac:dyDescent="0.25">
      <c r="F68" s="257"/>
    </row>
    <row r="69" spans="6:6" x14ac:dyDescent="0.25">
      <c r="F69" s="257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A45" sqref="A45:XFD63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4" customWidth="1"/>
    <col min="7" max="7" width="10.1406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96</v>
      </c>
    </row>
    <row r="6" spans="2:4" x14ac:dyDescent="0.25">
      <c r="B6" s="1" t="s">
        <v>192</v>
      </c>
    </row>
    <row r="8" spans="2:4" x14ac:dyDescent="0.25">
      <c r="B8" t="s">
        <v>167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/>
      <c r="C45" s="8"/>
      <c r="D45" s="2"/>
      <c r="E45" s="2"/>
      <c r="F45" s="2"/>
      <c r="G45" s="300" t="s">
        <v>68</v>
      </c>
      <c r="H45" s="301"/>
      <c r="I45" s="301"/>
      <c r="J45" s="302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271</v>
      </c>
      <c r="C48" s="7" t="s">
        <v>1</v>
      </c>
      <c r="D48" s="9">
        <v>2500</v>
      </c>
      <c r="E48">
        <v>40</v>
      </c>
      <c r="F48" s="10">
        <f>D48*E48</f>
        <v>100000</v>
      </c>
      <c r="G48" s="185">
        <f>SUM(H48:J48)</f>
        <v>100000</v>
      </c>
      <c r="H48" s="172">
        <f>L48+P48+T48+X48+AB48</f>
        <v>0</v>
      </c>
      <c r="I48" s="172">
        <f>M48+Q48+U48+Y48+AC48</f>
        <v>0</v>
      </c>
      <c r="J48" s="173">
        <f>N48+R48+V48+Z48+AD48</f>
        <v>100000</v>
      </c>
      <c r="K48" s="82">
        <f>SUM(L48:N48)</f>
        <v>0</v>
      </c>
      <c r="L48" s="76"/>
      <c r="M48" s="76"/>
      <c r="N48" s="69"/>
      <c r="O48" s="82">
        <f t="shared" ref="O48:O61" si="0">SUM(P48:R48)</f>
        <v>62500</v>
      </c>
      <c r="P48" s="76"/>
      <c r="Q48" s="76"/>
      <c r="R48" s="69">
        <f>D48*25</f>
        <v>62500</v>
      </c>
      <c r="S48" s="79">
        <f t="shared" ref="S48:S50" si="1">SUM(T48:V48)</f>
        <v>12500</v>
      </c>
      <c r="T48" s="76"/>
      <c r="U48" s="73"/>
      <c r="V48" s="69">
        <f>D48*5</f>
        <v>12500</v>
      </c>
      <c r="W48" s="79">
        <f t="shared" ref="W48:W50" si="2">SUM(X48:Z48)</f>
        <v>12500</v>
      </c>
      <c r="X48" s="76"/>
      <c r="Y48" s="76"/>
      <c r="Z48" s="69">
        <f>D48*5</f>
        <v>12500</v>
      </c>
      <c r="AA48" s="79">
        <f t="shared" ref="AA48:AA50" si="3">SUM(AB48:AD48)</f>
        <v>12500</v>
      </c>
      <c r="AB48" s="76"/>
      <c r="AC48" s="76"/>
      <c r="AD48" s="69">
        <f>D48*5</f>
        <v>12500</v>
      </c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4">SUM(H49:J49)</f>
        <v>0</v>
      </c>
      <c r="H49" s="172">
        <f t="shared" ref="H49:J61" si="5">L49+P49+T49+X49+AB49</f>
        <v>0</v>
      </c>
      <c r="I49" s="172">
        <f t="shared" si="5"/>
        <v>0</v>
      </c>
      <c r="J49" s="173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4"/>
        <v>0</v>
      </c>
      <c r="H50" s="172">
        <f t="shared" si="5"/>
        <v>0</v>
      </c>
      <c r="I50" s="172">
        <f t="shared" si="5"/>
        <v>0</v>
      </c>
      <c r="J50" s="173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24</v>
      </c>
      <c r="C51" s="7" t="s">
        <v>29</v>
      </c>
      <c r="D51" s="9">
        <v>2500</v>
      </c>
      <c r="E51">
        <v>0</v>
      </c>
      <c r="F51" s="10">
        <f>D51*E51</f>
        <v>0</v>
      </c>
      <c r="G51" s="185">
        <f t="shared" si="4"/>
        <v>0</v>
      </c>
      <c r="H51" s="172">
        <f t="shared" si="5"/>
        <v>0</v>
      </c>
      <c r="I51" s="172">
        <f t="shared" si="5"/>
        <v>0</v>
      </c>
      <c r="J51" s="173">
        <f t="shared" si="5"/>
        <v>0</v>
      </c>
      <c r="K51" s="82">
        <f t="shared" si="6"/>
        <v>0</v>
      </c>
      <c r="L51" s="76"/>
      <c r="M51" s="76"/>
      <c r="N51" s="69">
        <f>F51</f>
        <v>0</v>
      </c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26</v>
      </c>
      <c r="C52" s="7" t="s">
        <v>29</v>
      </c>
      <c r="D52" s="9">
        <v>35</v>
      </c>
      <c r="E52">
        <f>D43/5</f>
        <v>0</v>
      </c>
      <c r="F52" s="10">
        <f>D52*E52</f>
        <v>0</v>
      </c>
      <c r="G52" s="185">
        <f t="shared" si="4"/>
        <v>0</v>
      </c>
      <c r="H52" s="172">
        <f t="shared" si="5"/>
        <v>0</v>
      </c>
      <c r="I52" s="172">
        <f t="shared" si="5"/>
        <v>0</v>
      </c>
      <c r="J52" s="173">
        <f t="shared" si="5"/>
        <v>0</v>
      </c>
      <c r="K52" s="82">
        <f t="shared" si="6"/>
        <v>0</v>
      </c>
      <c r="L52" s="76">
        <f>F52</f>
        <v>0</v>
      </c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4"/>
        <v>0</v>
      </c>
      <c r="H53" s="172">
        <f t="shared" si="5"/>
        <v>0</v>
      </c>
      <c r="I53" s="172">
        <f t="shared" si="5"/>
        <v>0</v>
      </c>
      <c r="J53" s="173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4"/>
        <v>0</v>
      </c>
      <c r="H54" s="172">
        <f t="shared" si="5"/>
        <v>0</v>
      </c>
      <c r="I54" s="172">
        <f t="shared" si="5"/>
        <v>0</v>
      </c>
      <c r="J54" s="173">
        <f t="shared" si="5"/>
        <v>0</v>
      </c>
      <c r="K54" s="82"/>
      <c r="L54" s="76">
        <f>F54/2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4"/>
        <v>0</v>
      </c>
      <c r="H55" s="172">
        <f t="shared" si="5"/>
        <v>0</v>
      </c>
      <c r="I55" s="172">
        <f t="shared" si="5"/>
        <v>0</v>
      </c>
      <c r="J55" s="173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4"/>
        <v>0</v>
      </c>
      <c r="H56" s="172">
        <f t="shared" si="5"/>
        <v>0</v>
      </c>
      <c r="I56" s="172">
        <f t="shared" si="5"/>
        <v>0</v>
      </c>
      <c r="J56" s="173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185">
        <f t="shared" si="4"/>
        <v>0</v>
      </c>
      <c r="H57" s="172">
        <f t="shared" si="5"/>
        <v>0</v>
      </c>
      <c r="I57" s="172">
        <f t="shared" si="5"/>
        <v>0</v>
      </c>
      <c r="J57" s="173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185">
        <f t="shared" si="4"/>
        <v>0</v>
      </c>
      <c r="H58" s="172">
        <f t="shared" si="5"/>
        <v>0</v>
      </c>
      <c r="I58" s="172">
        <f t="shared" si="5"/>
        <v>0</v>
      </c>
      <c r="J58" s="173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185">
        <f t="shared" si="4"/>
        <v>0</v>
      </c>
      <c r="H59" s="172">
        <f t="shared" si="5"/>
        <v>0</v>
      </c>
      <c r="I59" s="172">
        <f t="shared" si="5"/>
        <v>0</v>
      </c>
      <c r="J59" s="173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185">
        <f t="shared" si="4"/>
        <v>0</v>
      </c>
      <c r="H60" s="172">
        <f t="shared" si="5"/>
        <v>0</v>
      </c>
      <c r="I60" s="172">
        <f t="shared" si="5"/>
        <v>0</v>
      </c>
      <c r="J60" s="173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4"/>
        <v>0</v>
      </c>
      <c r="H61" s="172">
        <f t="shared" si="5"/>
        <v>0</v>
      </c>
      <c r="I61" s="172">
        <f t="shared" si="5"/>
        <v>0</v>
      </c>
      <c r="J61" s="173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100000</v>
      </c>
      <c r="G63" s="186">
        <f t="shared" ref="G63:I63" si="13">SUM(G48:G61)</f>
        <v>100000</v>
      </c>
      <c r="H63" s="183">
        <f t="shared" si="13"/>
        <v>0</v>
      </c>
      <c r="I63" s="183">
        <f t="shared" si="13"/>
        <v>0</v>
      </c>
      <c r="J63" s="183">
        <f>SUM(J48:J61)</f>
        <v>100000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62500</v>
      </c>
      <c r="P63" s="75">
        <f t="shared" si="15"/>
        <v>0</v>
      </c>
      <c r="Q63" s="75">
        <f t="shared" si="15"/>
        <v>0</v>
      </c>
      <c r="R63" s="75">
        <f>SUM(R48:R61)</f>
        <v>62500</v>
      </c>
      <c r="S63" s="77">
        <f>SUM(S48:S61)</f>
        <v>12500</v>
      </c>
      <c r="T63" s="77">
        <f t="shared" ref="T63:V63" si="16">SUM(T48:T61)</f>
        <v>0</v>
      </c>
      <c r="U63" s="77">
        <f t="shared" si="16"/>
        <v>0</v>
      </c>
      <c r="V63" s="77">
        <f t="shared" si="16"/>
        <v>12500</v>
      </c>
      <c r="W63" s="77">
        <f>SUM(W48:W61)</f>
        <v>12500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12500</v>
      </c>
      <c r="AA63" s="77">
        <f>SUM(AA48:AA61)</f>
        <v>12500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12500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70" zoomScaleNormal="70" workbookViewId="0">
      <selection activeCell="B49" sqref="B4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3.85546875" customWidth="1"/>
    <col min="7" max="7" width="12" customWidth="1"/>
  </cols>
  <sheetData>
    <row r="2" spans="2:4" x14ac:dyDescent="0.25">
      <c r="B2" s="187" t="s">
        <v>210</v>
      </c>
    </row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96</v>
      </c>
    </row>
    <row r="6" spans="2:4" x14ac:dyDescent="0.25">
      <c r="B6" s="1" t="s">
        <v>193</v>
      </c>
    </row>
    <row r="8" spans="2:4" x14ac:dyDescent="0.25">
      <c r="B8" t="s">
        <v>168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/>
      <c r="C45" s="8"/>
      <c r="D45" s="2"/>
      <c r="E45" s="2"/>
      <c r="F45" s="2"/>
      <c r="G45" s="300" t="s">
        <v>68</v>
      </c>
      <c r="H45" s="301"/>
      <c r="I45" s="301"/>
      <c r="J45" s="302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271</v>
      </c>
      <c r="C48" s="7" t="s">
        <v>1</v>
      </c>
      <c r="D48" s="9">
        <v>2500</v>
      </c>
      <c r="E48">
        <f>D9*D10</f>
        <v>0</v>
      </c>
      <c r="F48" s="10">
        <f>D48*E48</f>
        <v>0</v>
      </c>
      <c r="G48" s="185">
        <f>SUM(H48:J48)</f>
        <v>0</v>
      </c>
      <c r="H48" s="172">
        <f>L48+P48+T48+X48+AB48</f>
        <v>0</v>
      </c>
      <c r="I48" s="172">
        <f>M48+Q48+U48+Y48+AC48</f>
        <v>0</v>
      </c>
      <c r="J48" s="173">
        <f>N48+R48+V48+Z48+AD48</f>
        <v>0</v>
      </c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>
        <f t="shared" ref="R48:R56" si="1">F48</f>
        <v>0</v>
      </c>
      <c r="S48" s="79">
        <f t="shared" ref="S48:S50" si="2">SUM(T48:V48)</f>
        <v>0</v>
      </c>
      <c r="T48" s="76"/>
      <c r="U48" s="73"/>
      <c r="V48" s="69"/>
      <c r="W48" s="79">
        <f t="shared" ref="W48:W50" si="3">SUM(X48:Z48)</f>
        <v>0</v>
      </c>
      <c r="X48" s="76"/>
      <c r="Y48" s="76"/>
      <c r="Z48" s="69"/>
      <c r="AA48" s="79">
        <f t="shared" ref="AA48:AA50" si="4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5">SUM(H49:J49)</f>
        <v>0</v>
      </c>
      <c r="H49" s="172">
        <f t="shared" ref="H49:J61" si="6">L49+P49+T49+X49+AB49</f>
        <v>0</v>
      </c>
      <c r="I49" s="172">
        <f t="shared" si="6"/>
        <v>0</v>
      </c>
      <c r="J49" s="173">
        <f t="shared" si="6"/>
        <v>0</v>
      </c>
      <c r="K49" s="82">
        <f t="shared" ref="K49:K61" si="7">SUM(L49:N49)</f>
        <v>0</v>
      </c>
      <c r="L49" s="76"/>
      <c r="M49" s="76"/>
      <c r="N49" s="69">
        <f t="shared" ref="N49:N56" si="8">F49</f>
        <v>0</v>
      </c>
      <c r="O49" s="82">
        <f t="shared" si="0"/>
        <v>0</v>
      </c>
      <c r="P49" s="76"/>
      <c r="Q49" s="76"/>
      <c r="R49" s="69">
        <f t="shared" si="1"/>
        <v>0</v>
      </c>
      <c r="S49" s="79">
        <f t="shared" si="2"/>
        <v>0</v>
      </c>
      <c r="T49" s="76"/>
      <c r="U49" s="73"/>
      <c r="V49" s="69"/>
      <c r="W49" s="79">
        <f t="shared" si="3"/>
        <v>0</v>
      </c>
      <c r="X49" s="76"/>
      <c r="Y49" s="76"/>
      <c r="Z49" s="69"/>
      <c r="AA49" s="79">
        <f t="shared" si="4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5"/>
        <v>0</v>
      </c>
      <c r="H50" s="172">
        <f t="shared" si="6"/>
        <v>0</v>
      </c>
      <c r="I50" s="172">
        <f t="shared" si="6"/>
        <v>0</v>
      </c>
      <c r="J50" s="173">
        <f t="shared" si="6"/>
        <v>0</v>
      </c>
      <c r="K50" s="82">
        <f t="shared" si="7"/>
        <v>0</v>
      </c>
      <c r="L50" s="76"/>
      <c r="M50" s="76"/>
      <c r="N50" s="69">
        <f t="shared" si="8"/>
        <v>0</v>
      </c>
      <c r="O50" s="82">
        <f t="shared" si="0"/>
        <v>0</v>
      </c>
      <c r="P50" s="76"/>
      <c r="Q50" s="76"/>
      <c r="R50" s="69">
        <f t="shared" si="1"/>
        <v>0</v>
      </c>
      <c r="S50" s="79">
        <f t="shared" si="2"/>
        <v>0</v>
      </c>
      <c r="T50" s="76"/>
      <c r="U50" s="73"/>
      <c r="V50" s="69"/>
      <c r="W50" s="79">
        <f t="shared" si="3"/>
        <v>0</v>
      </c>
      <c r="X50" s="76"/>
      <c r="Y50" s="76"/>
      <c r="Z50" s="69"/>
      <c r="AA50" s="79">
        <f t="shared" si="4"/>
        <v>0</v>
      </c>
      <c r="AB50" s="76"/>
      <c r="AC50" s="76"/>
      <c r="AD50" s="69"/>
    </row>
    <row r="51" spans="2:30" x14ac:dyDescent="0.25">
      <c r="B51" s="4" t="s">
        <v>130</v>
      </c>
      <c r="C51" s="7" t="s">
        <v>29</v>
      </c>
      <c r="D51" s="9">
        <v>1000</v>
      </c>
      <c r="E51">
        <f>6*5</f>
        <v>30</v>
      </c>
      <c r="F51" s="10">
        <f>D51*E51</f>
        <v>30000</v>
      </c>
      <c r="G51" s="185">
        <f t="shared" si="5"/>
        <v>30000</v>
      </c>
      <c r="H51" s="172">
        <f t="shared" si="6"/>
        <v>0</v>
      </c>
      <c r="I51" s="172">
        <f t="shared" si="6"/>
        <v>0</v>
      </c>
      <c r="J51" s="173">
        <f>F51</f>
        <v>30000</v>
      </c>
      <c r="K51" s="82">
        <f t="shared" si="7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131</v>
      </c>
      <c r="C52" s="7" t="s">
        <v>29</v>
      </c>
      <c r="D52" s="9">
        <v>1000</v>
      </c>
      <c r="E52">
        <f>6*5</f>
        <v>30</v>
      </c>
      <c r="F52" s="10">
        <f>D52*E52</f>
        <v>30000</v>
      </c>
      <c r="G52" s="185">
        <f t="shared" si="5"/>
        <v>30000</v>
      </c>
      <c r="H52" s="172"/>
      <c r="I52" s="172">
        <f t="shared" si="6"/>
        <v>0</v>
      </c>
      <c r="J52" s="173">
        <f>F52</f>
        <v>30000</v>
      </c>
      <c r="K52" s="82">
        <f t="shared" si="7"/>
        <v>0</v>
      </c>
      <c r="L52" s="76"/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5"/>
        <v>0</v>
      </c>
      <c r="H53" s="172">
        <f t="shared" si="6"/>
        <v>0</v>
      </c>
      <c r="I53" s="172">
        <f t="shared" si="6"/>
        <v>0</v>
      </c>
      <c r="J53" s="173">
        <f t="shared" si="6"/>
        <v>0</v>
      </c>
      <c r="K53" s="82">
        <f t="shared" si="7"/>
        <v>0</v>
      </c>
      <c r="L53" s="76"/>
      <c r="M53" s="76"/>
      <c r="N53" s="69">
        <f t="shared" si="8"/>
        <v>0</v>
      </c>
      <c r="O53" s="82">
        <f t="shared" si="0"/>
        <v>0</v>
      </c>
      <c r="P53" s="76"/>
      <c r="Q53" s="76"/>
      <c r="R53" s="69">
        <f t="shared" si="1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5"/>
        <v>0</v>
      </c>
      <c r="H54" s="172">
        <f t="shared" si="6"/>
        <v>0</v>
      </c>
      <c r="I54" s="172">
        <f t="shared" si="6"/>
        <v>0</v>
      </c>
      <c r="J54" s="173">
        <f t="shared" si="6"/>
        <v>0</v>
      </c>
      <c r="K54" s="82"/>
      <c r="L54" s="76">
        <f>F54/2</f>
        <v>0</v>
      </c>
      <c r="M54" s="76"/>
      <c r="N54" s="69">
        <f t="shared" si="8"/>
        <v>0</v>
      </c>
      <c r="O54" s="82">
        <f t="shared" si="0"/>
        <v>0</v>
      </c>
      <c r="P54" s="76"/>
      <c r="Q54" s="76"/>
      <c r="R54" s="69">
        <f t="shared" si="1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5"/>
        <v>0</v>
      </c>
      <c r="H55" s="172">
        <f t="shared" si="6"/>
        <v>0</v>
      </c>
      <c r="I55" s="172">
        <f t="shared" si="6"/>
        <v>0</v>
      </c>
      <c r="J55" s="173">
        <f t="shared" si="6"/>
        <v>0</v>
      </c>
      <c r="K55" s="82">
        <f t="shared" si="7"/>
        <v>0</v>
      </c>
      <c r="L55" s="76">
        <f>F55</f>
        <v>0</v>
      </c>
      <c r="M55" s="76"/>
      <c r="N55" s="69">
        <f t="shared" si="8"/>
        <v>0</v>
      </c>
      <c r="O55" s="82">
        <f t="shared" si="0"/>
        <v>0</v>
      </c>
      <c r="P55" s="76"/>
      <c r="Q55" s="76"/>
      <c r="R55" s="69">
        <f t="shared" si="1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5"/>
        <v>0</v>
      </c>
      <c r="H56" s="172">
        <f t="shared" si="6"/>
        <v>0</v>
      </c>
      <c r="I56" s="172">
        <f t="shared" si="6"/>
        <v>0</v>
      </c>
      <c r="J56" s="173">
        <f t="shared" si="6"/>
        <v>0</v>
      </c>
      <c r="K56" s="82">
        <f t="shared" si="7"/>
        <v>0</v>
      </c>
      <c r="L56" s="76"/>
      <c r="M56" s="76"/>
      <c r="N56" s="69">
        <f t="shared" si="8"/>
        <v>0</v>
      </c>
      <c r="O56" s="82">
        <f t="shared" si="0"/>
        <v>0</v>
      </c>
      <c r="P56" s="76"/>
      <c r="Q56" s="76"/>
      <c r="R56" s="69">
        <f t="shared" si="1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/>
      <c r="C57" s="7" t="s">
        <v>31</v>
      </c>
      <c r="D57" s="9"/>
      <c r="E57">
        <v>0</v>
      </c>
      <c r="F57" s="20">
        <f>SUM(F58:F61)</f>
        <v>0</v>
      </c>
      <c r="G57" s="185">
        <f t="shared" si="5"/>
        <v>0</v>
      </c>
      <c r="H57" s="172">
        <f t="shared" si="6"/>
        <v>0</v>
      </c>
      <c r="I57" s="172">
        <f t="shared" si="6"/>
        <v>0</v>
      </c>
      <c r="J57" s="173">
        <f t="shared" si="6"/>
        <v>0</v>
      </c>
      <c r="K57" s="82">
        <f t="shared" si="7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185">
        <f t="shared" si="5"/>
        <v>0</v>
      </c>
      <c r="H58" s="172">
        <f t="shared" si="6"/>
        <v>0</v>
      </c>
      <c r="I58" s="172">
        <f t="shared" si="6"/>
        <v>0</v>
      </c>
      <c r="J58" s="173">
        <f t="shared" si="6"/>
        <v>0</v>
      </c>
      <c r="K58" s="82">
        <f t="shared" si="7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185">
        <f t="shared" si="5"/>
        <v>0</v>
      </c>
      <c r="H59" s="172">
        <f t="shared" si="6"/>
        <v>0</v>
      </c>
      <c r="I59" s="172">
        <f t="shared" si="6"/>
        <v>0</v>
      </c>
      <c r="J59" s="173">
        <f t="shared" si="6"/>
        <v>0</v>
      </c>
      <c r="K59" s="82">
        <f t="shared" si="7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185">
        <f t="shared" si="5"/>
        <v>0</v>
      </c>
      <c r="H60" s="172">
        <f t="shared" si="6"/>
        <v>0</v>
      </c>
      <c r="I60" s="172">
        <f t="shared" si="6"/>
        <v>0</v>
      </c>
      <c r="J60" s="173">
        <f t="shared" si="6"/>
        <v>0</v>
      </c>
      <c r="K60" s="82">
        <f t="shared" si="7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5"/>
        <v>0</v>
      </c>
      <c r="H61" s="172">
        <f t="shared" si="6"/>
        <v>0</v>
      </c>
      <c r="I61" s="172">
        <f t="shared" si="6"/>
        <v>0</v>
      </c>
      <c r="J61" s="173">
        <f t="shared" si="6"/>
        <v>0</v>
      </c>
      <c r="K61" s="82">
        <f t="shared" si="7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60000</v>
      </c>
      <c r="G63" s="186">
        <f t="shared" ref="G63:I63" si="13">SUM(G48:G61)</f>
        <v>60000</v>
      </c>
      <c r="H63" s="183">
        <f t="shared" si="13"/>
        <v>0</v>
      </c>
      <c r="I63" s="183">
        <f t="shared" si="13"/>
        <v>0</v>
      </c>
      <c r="J63" s="183">
        <f>SUM(J48:J61)</f>
        <v>60000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0</v>
      </c>
      <c r="P63" s="75">
        <f t="shared" si="15"/>
        <v>0</v>
      </c>
      <c r="Q63" s="75">
        <f t="shared" si="15"/>
        <v>0</v>
      </c>
      <c r="R63" s="75">
        <f>SUM(R48:R61)</f>
        <v>0</v>
      </c>
      <c r="S63" s="77">
        <f>SUM(S48:S61)</f>
        <v>0</v>
      </c>
      <c r="T63" s="77">
        <f t="shared" ref="T63:V63" si="16">SUM(T48:T61)</f>
        <v>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L79" sqref="L7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3.85546875" customWidth="1"/>
    <col min="7" max="7" width="12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96</v>
      </c>
    </row>
    <row r="6" spans="2:4" x14ac:dyDescent="0.25">
      <c r="B6" s="1" t="s">
        <v>194</v>
      </c>
    </row>
    <row r="8" spans="2:4" x14ac:dyDescent="0.25">
      <c r="B8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300" t="s">
        <v>68</v>
      </c>
      <c r="H45" s="301"/>
      <c r="I45" s="301"/>
      <c r="J45" s="302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121</v>
      </c>
      <c r="C48" s="7" t="s">
        <v>1</v>
      </c>
      <c r="D48" s="9">
        <v>2500</v>
      </c>
      <c r="E48">
        <v>10</v>
      </c>
      <c r="F48" s="10">
        <f>D48*E48</f>
        <v>25000</v>
      </c>
      <c r="G48" s="185">
        <f>SUM(H48:J48)</f>
        <v>25000</v>
      </c>
      <c r="H48" s="172">
        <f>L48+P48+T48+X48+AB48</f>
        <v>0</v>
      </c>
      <c r="I48" s="172">
        <f>M48+Q48+U48+Y48+AC48</f>
        <v>0</v>
      </c>
      <c r="J48" s="173">
        <f>F48</f>
        <v>25000</v>
      </c>
      <c r="K48" s="82">
        <f ca="1">SUM(L48:N48)</f>
        <v>0</v>
      </c>
      <c r="L48" s="76"/>
      <c r="M48" s="76"/>
      <c r="N48" s="69">
        <f ca="1">SUM(L48:N48)</f>
        <v>0</v>
      </c>
      <c r="O48" s="82">
        <f>SUM(P48:R48)</f>
        <v>0</v>
      </c>
      <c r="P48" s="76"/>
      <c r="Q48" s="76"/>
      <c r="R48" s="69"/>
      <c r="S48" s="79">
        <f>SUM(T48:V48)</f>
        <v>25000</v>
      </c>
      <c r="T48" s="76"/>
      <c r="U48" s="73"/>
      <c r="V48" s="69">
        <f>D48*10</f>
        <v>25000</v>
      </c>
      <c r="W48" s="79">
        <f>SUM(X48:Z48)</f>
        <v>0</v>
      </c>
      <c r="X48" s="76"/>
      <c r="Y48" s="76"/>
      <c r="Z48" s="69"/>
      <c r="AA48" s="79">
        <f>SUM(AB48:AD49)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185">
        <f t="shared" ref="G49:G61" si="0">SUM(H49:J49)</f>
        <v>0</v>
      </c>
      <c r="H49" s="172">
        <f t="shared" ref="H49:J61" si="1">L49+P49+T49+X49+AB49</f>
        <v>0</v>
      </c>
      <c r="I49" s="172">
        <f t="shared" si="1"/>
        <v>0</v>
      </c>
      <c r="J49" s="173">
        <f t="shared" si="1"/>
        <v>0</v>
      </c>
      <c r="K49" s="82">
        <f t="shared" ref="K49:K61" si="2">SUM(L49:N49)</f>
        <v>0</v>
      </c>
      <c r="L49" s="76"/>
      <c r="M49" s="76"/>
      <c r="N49" s="69">
        <f t="shared" ref="N49:N56" si="3">F49</f>
        <v>0</v>
      </c>
      <c r="O49" s="82">
        <f t="shared" ref="O49:O61" si="4">SUM(P49:R49)</f>
        <v>0</v>
      </c>
      <c r="P49" s="76"/>
      <c r="Q49" s="76"/>
      <c r="R49" s="69">
        <f t="shared" ref="R49:R56" si="5">F49</f>
        <v>0</v>
      </c>
      <c r="S49" s="79">
        <f t="shared" ref="S49:S61" si="6">SUM(T49:V49)</f>
        <v>0</v>
      </c>
      <c r="T49" s="76"/>
      <c r="U49" s="73"/>
      <c r="V49" s="69"/>
      <c r="W49" s="79">
        <f t="shared" ref="W49:W61" si="7">SUM(X49:Z49)</f>
        <v>0</v>
      </c>
      <c r="X49" s="76"/>
      <c r="Y49" s="76"/>
      <c r="Z49" s="69"/>
      <c r="AA49" s="79">
        <f t="shared" ref="AA49:AA61" si="8">SUM(AB49:AD50)</f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185">
        <f t="shared" si="0"/>
        <v>0</v>
      </c>
      <c r="H50" s="172">
        <f t="shared" si="1"/>
        <v>0</v>
      </c>
      <c r="I50" s="172">
        <f t="shared" si="1"/>
        <v>0</v>
      </c>
      <c r="J50" s="173">
        <f t="shared" si="1"/>
        <v>0</v>
      </c>
      <c r="K50" s="82">
        <f t="shared" si="2"/>
        <v>0</v>
      </c>
      <c r="L50" s="76"/>
      <c r="M50" s="76"/>
      <c r="N50" s="69">
        <f t="shared" si="3"/>
        <v>0</v>
      </c>
      <c r="O50" s="82">
        <f t="shared" si="4"/>
        <v>0</v>
      </c>
      <c r="P50" s="76"/>
      <c r="Q50" s="76"/>
      <c r="R50" s="69">
        <f t="shared" si="5"/>
        <v>0</v>
      </c>
      <c r="S50" s="79">
        <f t="shared" si="6"/>
        <v>0</v>
      </c>
      <c r="T50" s="76"/>
      <c r="U50" s="73"/>
      <c r="V50" s="69"/>
      <c r="W50" s="79">
        <f t="shared" si="7"/>
        <v>0</v>
      </c>
      <c r="X50" s="76"/>
      <c r="Y50" s="76"/>
      <c r="Z50" s="69"/>
      <c r="AA50" s="79">
        <f t="shared" si="8"/>
        <v>0</v>
      </c>
      <c r="AB50" s="76"/>
      <c r="AC50" s="76"/>
      <c r="AD50" s="69"/>
    </row>
    <row r="51" spans="2:30" x14ac:dyDescent="0.25">
      <c r="B51" s="4" t="s">
        <v>122</v>
      </c>
      <c r="C51" s="7" t="s">
        <v>29</v>
      </c>
      <c r="D51" s="9">
        <v>2500</v>
      </c>
      <c r="E51">
        <v>10</v>
      </c>
      <c r="F51" s="10">
        <f>D51*E51</f>
        <v>25000</v>
      </c>
      <c r="G51" s="185">
        <f t="shared" si="0"/>
        <v>25000</v>
      </c>
      <c r="H51" s="172">
        <f t="shared" si="1"/>
        <v>0</v>
      </c>
      <c r="I51" s="172">
        <f t="shared" si="1"/>
        <v>0</v>
      </c>
      <c r="J51" s="173">
        <f>F51</f>
        <v>25000</v>
      </c>
      <c r="K51" s="82">
        <f t="shared" si="2"/>
        <v>0</v>
      </c>
      <c r="L51" s="76"/>
      <c r="M51" s="76"/>
      <c r="N51" s="69"/>
      <c r="O51" s="82">
        <f t="shared" si="4"/>
        <v>0</v>
      </c>
      <c r="P51" s="76"/>
      <c r="Q51" s="76"/>
      <c r="R51" s="69"/>
      <c r="S51" s="79">
        <f t="shared" si="6"/>
        <v>25000</v>
      </c>
      <c r="T51" s="76"/>
      <c r="U51" s="73"/>
      <c r="V51" s="69">
        <f>D51*10</f>
        <v>25000</v>
      </c>
      <c r="W51" s="79">
        <f t="shared" si="7"/>
        <v>0</v>
      </c>
      <c r="X51" s="76"/>
      <c r="Y51" s="76"/>
      <c r="Z51" s="69"/>
      <c r="AA51" s="79">
        <f t="shared" si="8"/>
        <v>0</v>
      </c>
      <c r="AB51" s="76"/>
      <c r="AC51" s="76"/>
      <c r="AD51" s="69"/>
    </row>
    <row r="52" spans="2:30" x14ac:dyDescent="0.25">
      <c r="B52" s="4" t="s">
        <v>123</v>
      </c>
      <c r="C52" s="7" t="s">
        <v>29</v>
      </c>
      <c r="D52" s="9">
        <v>2500</v>
      </c>
      <c r="E52">
        <v>5</v>
      </c>
      <c r="F52" s="10">
        <f>D52*E52</f>
        <v>12500</v>
      </c>
      <c r="G52" s="185">
        <f t="shared" si="0"/>
        <v>12500</v>
      </c>
      <c r="H52" s="172"/>
      <c r="I52" s="172">
        <f t="shared" si="1"/>
        <v>0</v>
      </c>
      <c r="J52" s="173">
        <f>F52</f>
        <v>12500</v>
      </c>
      <c r="K52" s="82">
        <f t="shared" si="2"/>
        <v>0</v>
      </c>
      <c r="L52" s="76"/>
      <c r="M52" s="76"/>
      <c r="N52" s="69"/>
      <c r="O52" s="82">
        <f t="shared" si="4"/>
        <v>0</v>
      </c>
      <c r="P52" s="76"/>
      <c r="Q52" s="76"/>
      <c r="R52" s="69"/>
      <c r="S52" s="79">
        <f t="shared" si="6"/>
        <v>12500</v>
      </c>
      <c r="T52" s="76"/>
      <c r="U52" s="73"/>
      <c r="V52" s="69">
        <f>D52*5</f>
        <v>12500</v>
      </c>
      <c r="W52" s="79">
        <f t="shared" si="7"/>
        <v>0</v>
      </c>
      <c r="X52" s="76"/>
      <c r="Y52" s="76"/>
      <c r="Z52" s="69"/>
      <c r="AA52" s="79">
        <f t="shared" si="8"/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185">
        <f t="shared" si="0"/>
        <v>0</v>
      </c>
      <c r="H53" s="172">
        <f t="shared" si="1"/>
        <v>0</v>
      </c>
      <c r="I53" s="172">
        <f t="shared" si="1"/>
        <v>0</v>
      </c>
      <c r="J53" s="173">
        <f t="shared" si="1"/>
        <v>0</v>
      </c>
      <c r="K53" s="82">
        <f t="shared" si="2"/>
        <v>0</v>
      </c>
      <c r="L53" s="76"/>
      <c r="M53" s="76"/>
      <c r="N53" s="69">
        <f t="shared" si="3"/>
        <v>0</v>
      </c>
      <c r="O53" s="82">
        <f t="shared" si="4"/>
        <v>0</v>
      </c>
      <c r="P53" s="76"/>
      <c r="Q53" s="76"/>
      <c r="R53" s="69">
        <f t="shared" si="5"/>
        <v>0</v>
      </c>
      <c r="S53" s="79">
        <f t="shared" si="6"/>
        <v>0</v>
      </c>
      <c r="T53" s="76"/>
      <c r="U53" s="73"/>
      <c r="V53" s="69"/>
      <c r="W53" s="79">
        <f t="shared" si="7"/>
        <v>0</v>
      </c>
      <c r="X53" s="76"/>
      <c r="Y53" s="76"/>
      <c r="Z53" s="69"/>
      <c r="AA53" s="79">
        <f t="shared" si="8"/>
        <v>0</v>
      </c>
      <c r="AB53" s="76"/>
      <c r="AC53" s="76"/>
      <c r="AD53" s="69"/>
    </row>
    <row r="54" spans="2:30" x14ac:dyDescent="0.25">
      <c r="B54" s="4" t="s">
        <v>36</v>
      </c>
      <c r="C54" s="7" t="s">
        <v>34</v>
      </c>
      <c r="D54" s="9"/>
      <c r="E54">
        <v>0</v>
      </c>
      <c r="F54" s="10">
        <f>D54*E54</f>
        <v>0</v>
      </c>
      <c r="G54" s="185">
        <f t="shared" si="0"/>
        <v>0</v>
      </c>
      <c r="H54" s="172">
        <f t="shared" si="1"/>
        <v>0</v>
      </c>
      <c r="I54" s="172">
        <f t="shared" si="1"/>
        <v>0</v>
      </c>
      <c r="J54" s="173">
        <f t="shared" si="1"/>
        <v>0</v>
      </c>
      <c r="K54" s="82">
        <f t="shared" si="2"/>
        <v>0</v>
      </c>
      <c r="L54" s="76">
        <f>F54/2</f>
        <v>0</v>
      </c>
      <c r="M54" s="76"/>
      <c r="N54" s="69">
        <f t="shared" si="3"/>
        <v>0</v>
      </c>
      <c r="O54" s="82">
        <f t="shared" si="4"/>
        <v>0</v>
      </c>
      <c r="P54" s="76"/>
      <c r="Q54" s="76"/>
      <c r="R54" s="69">
        <f t="shared" si="5"/>
        <v>0</v>
      </c>
      <c r="S54" s="79">
        <f t="shared" si="6"/>
        <v>0</v>
      </c>
      <c r="T54" s="76"/>
      <c r="U54" s="73"/>
      <c r="V54" s="69"/>
      <c r="W54" s="79">
        <f t="shared" si="7"/>
        <v>0</v>
      </c>
      <c r="X54" s="76"/>
      <c r="Y54" s="76"/>
      <c r="Z54" s="69"/>
      <c r="AA54" s="79">
        <f t="shared" si="8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185">
        <f t="shared" si="0"/>
        <v>0</v>
      </c>
      <c r="H55" s="172">
        <f t="shared" si="1"/>
        <v>0</v>
      </c>
      <c r="I55" s="172">
        <f t="shared" si="1"/>
        <v>0</v>
      </c>
      <c r="J55" s="173">
        <f t="shared" si="1"/>
        <v>0</v>
      </c>
      <c r="K55" s="82">
        <f t="shared" si="2"/>
        <v>0</v>
      </c>
      <c r="L55" s="76">
        <f>F55</f>
        <v>0</v>
      </c>
      <c r="M55" s="76"/>
      <c r="N55" s="69">
        <f t="shared" si="3"/>
        <v>0</v>
      </c>
      <c r="O55" s="82">
        <f t="shared" si="4"/>
        <v>0</v>
      </c>
      <c r="P55" s="76"/>
      <c r="Q55" s="76"/>
      <c r="R55" s="69">
        <f t="shared" si="5"/>
        <v>0</v>
      </c>
      <c r="S55" s="79">
        <f t="shared" si="6"/>
        <v>0</v>
      </c>
      <c r="T55" s="76"/>
      <c r="U55" s="73"/>
      <c r="V55" s="69"/>
      <c r="W55" s="79">
        <f t="shared" si="7"/>
        <v>0</v>
      </c>
      <c r="X55" s="76"/>
      <c r="Y55" s="76"/>
      <c r="Z55" s="69"/>
      <c r="AA55" s="79">
        <f t="shared" si="8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185">
        <f t="shared" si="0"/>
        <v>0</v>
      </c>
      <c r="H56" s="172">
        <f t="shared" si="1"/>
        <v>0</v>
      </c>
      <c r="I56" s="172">
        <f t="shared" si="1"/>
        <v>0</v>
      </c>
      <c r="J56" s="173">
        <f t="shared" si="1"/>
        <v>0</v>
      </c>
      <c r="K56" s="82">
        <f t="shared" si="2"/>
        <v>0</v>
      </c>
      <c r="L56" s="76"/>
      <c r="M56" s="76"/>
      <c r="N56" s="69">
        <f t="shared" si="3"/>
        <v>0</v>
      </c>
      <c r="O56" s="82">
        <f t="shared" si="4"/>
        <v>0</v>
      </c>
      <c r="P56" s="76"/>
      <c r="Q56" s="76"/>
      <c r="R56" s="69">
        <f t="shared" si="5"/>
        <v>0</v>
      </c>
      <c r="S56" s="79">
        <f t="shared" si="6"/>
        <v>0</v>
      </c>
      <c r="T56" s="76"/>
      <c r="U56" s="73"/>
      <c r="V56" s="69"/>
      <c r="W56" s="79">
        <f t="shared" si="7"/>
        <v>0</v>
      </c>
      <c r="X56" s="76"/>
      <c r="Y56" s="76"/>
      <c r="Z56" s="69"/>
      <c r="AA56" s="79">
        <f t="shared" si="8"/>
        <v>0</v>
      </c>
      <c r="AB56" s="76"/>
      <c r="AC56" s="76"/>
      <c r="AD56" s="69"/>
    </row>
    <row r="57" spans="2:30" x14ac:dyDescent="0.25">
      <c r="B57" s="4" t="s">
        <v>120</v>
      </c>
      <c r="C57" s="7" t="s">
        <v>31</v>
      </c>
      <c r="D57" s="9">
        <v>2500</v>
      </c>
      <c r="E57">
        <v>10</v>
      </c>
      <c r="F57" s="20">
        <f>D57*E57</f>
        <v>25000</v>
      </c>
      <c r="G57" s="185">
        <f t="shared" si="0"/>
        <v>25000</v>
      </c>
      <c r="H57" s="172">
        <f t="shared" si="1"/>
        <v>25000</v>
      </c>
      <c r="I57" s="172">
        <f t="shared" si="1"/>
        <v>0</v>
      </c>
      <c r="J57" s="173"/>
      <c r="K57" s="82">
        <f t="shared" si="2"/>
        <v>0</v>
      </c>
      <c r="L57" s="76"/>
      <c r="M57" s="76"/>
      <c r="N57" s="69"/>
      <c r="O57" s="82">
        <f t="shared" si="4"/>
        <v>0</v>
      </c>
      <c r="P57" s="76"/>
      <c r="Q57" s="76"/>
      <c r="R57" s="69"/>
      <c r="S57" s="79">
        <f t="shared" si="6"/>
        <v>0</v>
      </c>
      <c r="T57" s="76"/>
      <c r="U57" s="73"/>
      <c r="V57" s="69"/>
      <c r="W57" s="79">
        <f t="shared" si="7"/>
        <v>25000</v>
      </c>
      <c r="X57" s="76">
        <f>D57*10</f>
        <v>25000</v>
      </c>
      <c r="Y57" s="76"/>
      <c r="Z57" s="69"/>
      <c r="AA57" s="79">
        <f t="shared" si="8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6</v>
      </c>
      <c r="F58" s="20">
        <f>D58*E58</f>
        <v>3000</v>
      </c>
      <c r="G58" s="185">
        <f t="shared" si="0"/>
        <v>3000</v>
      </c>
      <c r="H58" s="172">
        <f t="shared" si="1"/>
        <v>3000</v>
      </c>
      <c r="I58" s="172">
        <f t="shared" si="1"/>
        <v>0</v>
      </c>
      <c r="J58" s="173">
        <f t="shared" si="1"/>
        <v>0</v>
      </c>
      <c r="K58" s="82">
        <f t="shared" si="2"/>
        <v>0</v>
      </c>
      <c r="L58" s="76"/>
      <c r="M58" s="76"/>
      <c r="N58" s="69"/>
      <c r="O58" s="82">
        <f t="shared" si="4"/>
        <v>0</v>
      </c>
      <c r="P58" s="76"/>
      <c r="Q58" s="76"/>
      <c r="R58" s="69"/>
      <c r="S58" s="79">
        <f t="shared" si="6"/>
        <v>0</v>
      </c>
      <c r="T58" s="76"/>
      <c r="U58" s="73"/>
      <c r="V58" s="69"/>
      <c r="W58" s="79">
        <f t="shared" si="7"/>
        <v>3000</v>
      </c>
      <c r="X58" s="76">
        <f>D58*6</f>
        <v>3000</v>
      </c>
      <c r="Y58" s="76"/>
      <c r="Z58" s="69"/>
      <c r="AA58" s="79">
        <f t="shared" si="8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6</v>
      </c>
      <c r="F59" s="20">
        <f>D59*E59</f>
        <v>3600</v>
      </c>
      <c r="G59" s="185">
        <f t="shared" si="0"/>
        <v>3600</v>
      </c>
      <c r="H59" s="172">
        <f t="shared" si="1"/>
        <v>3600</v>
      </c>
      <c r="I59" s="172">
        <f t="shared" si="1"/>
        <v>0</v>
      </c>
      <c r="J59" s="173">
        <f t="shared" si="1"/>
        <v>0</v>
      </c>
      <c r="K59" s="82">
        <f t="shared" si="2"/>
        <v>0</v>
      </c>
      <c r="L59" s="76"/>
      <c r="M59" s="76"/>
      <c r="N59" s="69"/>
      <c r="O59" s="82">
        <f t="shared" si="4"/>
        <v>0</v>
      </c>
      <c r="P59" s="76"/>
      <c r="Q59" s="76"/>
      <c r="R59" s="69"/>
      <c r="S59" s="79">
        <f t="shared" si="6"/>
        <v>0</v>
      </c>
      <c r="T59" s="76"/>
      <c r="U59" s="73"/>
      <c r="V59" s="69"/>
      <c r="W59" s="79">
        <f t="shared" si="7"/>
        <v>3600</v>
      </c>
      <c r="X59" s="76">
        <f>+D59*6</f>
        <v>3600</v>
      </c>
      <c r="Y59" s="76"/>
      <c r="Z59" s="69"/>
      <c r="AA59" s="79">
        <f t="shared" si="8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100</v>
      </c>
      <c r="E60">
        <v>50</v>
      </c>
      <c r="F60" s="20">
        <f>D60*E60</f>
        <v>5000</v>
      </c>
      <c r="G60" s="185">
        <f t="shared" si="0"/>
        <v>5000</v>
      </c>
      <c r="H60" s="172">
        <f t="shared" si="1"/>
        <v>5000</v>
      </c>
      <c r="I60" s="172">
        <f t="shared" si="1"/>
        <v>0</v>
      </c>
      <c r="J60" s="173">
        <f t="shared" si="1"/>
        <v>0</v>
      </c>
      <c r="K60" s="82">
        <f t="shared" si="2"/>
        <v>0</v>
      </c>
      <c r="L60" s="76"/>
      <c r="M60" s="76"/>
      <c r="N60" s="69"/>
      <c r="O60" s="82">
        <f t="shared" si="4"/>
        <v>0</v>
      </c>
      <c r="P60" s="76"/>
      <c r="Q60" s="76"/>
      <c r="R60" s="69"/>
      <c r="S60" s="79">
        <f t="shared" si="6"/>
        <v>0</v>
      </c>
      <c r="T60" s="76"/>
      <c r="U60" s="73"/>
      <c r="V60" s="69"/>
      <c r="W60" s="79">
        <f t="shared" si="7"/>
        <v>5000</v>
      </c>
      <c r="X60" s="76">
        <f>D60*50</f>
        <v>5000</v>
      </c>
      <c r="Y60" s="76"/>
      <c r="Z60" s="69"/>
      <c r="AA60" s="79">
        <f t="shared" si="8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185">
        <f t="shared" si="0"/>
        <v>0</v>
      </c>
      <c r="H61" s="172">
        <f t="shared" si="1"/>
        <v>0</v>
      </c>
      <c r="I61" s="172">
        <f t="shared" si="1"/>
        <v>0</v>
      </c>
      <c r="J61" s="173">
        <f t="shared" si="1"/>
        <v>0</v>
      </c>
      <c r="K61" s="82">
        <f t="shared" si="2"/>
        <v>0</v>
      </c>
      <c r="L61" s="76"/>
      <c r="M61" s="76"/>
      <c r="N61" s="69"/>
      <c r="O61" s="82">
        <f t="shared" si="4"/>
        <v>0</v>
      </c>
      <c r="P61" s="76"/>
      <c r="Q61" s="76"/>
      <c r="R61" s="69">
        <f t="shared" ref="R61" si="9">F61</f>
        <v>0</v>
      </c>
      <c r="S61" s="79">
        <f t="shared" si="6"/>
        <v>0</v>
      </c>
      <c r="T61" s="76"/>
      <c r="U61" s="73"/>
      <c r="V61" s="69"/>
      <c r="W61" s="79">
        <f t="shared" si="7"/>
        <v>0</v>
      </c>
      <c r="X61" s="76"/>
      <c r="Y61" s="76"/>
      <c r="Z61" s="69"/>
      <c r="AA61" s="79">
        <f t="shared" si="8"/>
        <v>0</v>
      </c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99100</v>
      </c>
      <c r="G63" s="186">
        <f t="shared" ref="G63:I63" si="10">SUM(G48:G61)</f>
        <v>99100</v>
      </c>
      <c r="H63" s="183">
        <f t="shared" si="10"/>
        <v>36600</v>
      </c>
      <c r="I63" s="183">
        <f t="shared" si="10"/>
        <v>0</v>
      </c>
      <c r="J63" s="183">
        <f>SUM(J48:J61)</f>
        <v>62500</v>
      </c>
      <c r="K63" s="91">
        <f t="shared" ref="K63:M63" ca="1" si="11">SUM(K48:K61)</f>
        <v>0</v>
      </c>
      <c r="L63" s="75">
        <f t="shared" si="11"/>
        <v>0</v>
      </c>
      <c r="M63" s="75">
        <f t="shared" si="11"/>
        <v>0</v>
      </c>
      <c r="N63" s="75">
        <f ca="1">SUM(N48:N61)</f>
        <v>0</v>
      </c>
      <c r="O63" s="91">
        <f t="shared" ref="O63:Q63" si="12">SUM(O48:O61)</f>
        <v>0</v>
      </c>
      <c r="P63" s="75">
        <f t="shared" si="12"/>
        <v>0</v>
      </c>
      <c r="Q63" s="75">
        <f t="shared" si="12"/>
        <v>0</v>
      </c>
      <c r="R63" s="75">
        <f>SUM(R48:R61)</f>
        <v>0</v>
      </c>
      <c r="S63" s="77">
        <f>SUM(S48:S61)</f>
        <v>62500</v>
      </c>
      <c r="T63" s="77">
        <f t="shared" ref="T63:V63" si="13">SUM(T48:T61)</f>
        <v>0</v>
      </c>
      <c r="U63" s="77">
        <f t="shared" si="13"/>
        <v>0</v>
      </c>
      <c r="V63" s="77">
        <f t="shared" si="13"/>
        <v>62500</v>
      </c>
      <c r="W63" s="77">
        <f>SUM(W48:W61)</f>
        <v>36600</v>
      </c>
      <c r="X63" s="77">
        <f t="shared" ref="X63:Z63" si="14">SUM(X48:X61)</f>
        <v>36600</v>
      </c>
      <c r="Y63" s="77">
        <f t="shared" si="14"/>
        <v>0</v>
      </c>
      <c r="Z63" s="77">
        <f t="shared" si="14"/>
        <v>0</v>
      </c>
      <c r="AA63" s="77"/>
      <c r="AB63" s="78"/>
      <c r="AC63" s="78"/>
      <c r="AD63" s="75"/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90" zoomScaleNormal="90" workbookViewId="0">
      <selection activeCell="D57" sqref="D57"/>
    </sheetView>
  </sheetViews>
  <sheetFormatPr defaultRowHeight="15" x14ac:dyDescent="0.25"/>
  <cols>
    <col min="1" max="1" width="9.140625" style="204"/>
    <col min="2" max="2" width="33.5703125" style="204" bestFit="1" customWidth="1"/>
    <col min="3" max="3" width="9" style="203" bestFit="1" customWidth="1"/>
    <col min="4" max="5" width="9.140625" style="204"/>
    <col min="6" max="6" width="13.85546875" style="204" customWidth="1"/>
    <col min="7" max="7" width="12" style="204" customWidth="1"/>
    <col min="8" max="257" width="9.140625" style="204"/>
    <col min="258" max="258" width="33.5703125" style="204" bestFit="1" customWidth="1"/>
    <col min="259" max="259" width="9" style="204" bestFit="1" customWidth="1"/>
    <col min="260" max="261" width="9.140625" style="204"/>
    <col min="262" max="262" width="13.85546875" style="204" customWidth="1"/>
    <col min="263" max="263" width="12" style="204" customWidth="1"/>
    <col min="264" max="513" width="9.140625" style="204"/>
    <col min="514" max="514" width="33.5703125" style="204" bestFit="1" customWidth="1"/>
    <col min="515" max="515" width="9" style="204" bestFit="1" customWidth="1"/>
    <col min="516" max="517" width="9.140625" style="204"/>
    <col min="518" max="518" width="13.85546875" style="204" customWidth="1"/>
    <col min="519" max="519" width="12" style="204" customWidth="1"/>
    <col min="520" max="769" width="9.140625" style="204"/>
    <col min="770" max="770" width="33.5703125" style="204" bestFit="1" customWidth="1"/>
    <col min="771" max="771" width="9" style="204" bestFit="1" customWidth="1"/>
    <col min="772" max="773" width="9.140625" style="204"/>
    <col min="774" max="774" width="13.85546875" style="204" customWidth="1"/>
    <col min="775" max="775" width="12" style="204" customWidth="1"/>
    <col min="776" max="1025" width="9.140625" style="204"/>
    <col min="1026" max="1026" width="33.5703125" style="204" bestFit="1" customWidth="1"/>
    <col min="1027" max="1027" width="9" style="204" bestFit="1" customWidth="1"/>
    <col min="1028" max="1029" width="9.140625" style="204"/>
    <col min="1030" max="1030" width="13.85546875" style="204" customWidth="1"/>
    <col min="1031" max="1031" width="12" style="204" customWidth="1"/>
    <col min="1032" max="1281" width="9.140625" style="204"/>
    <col min="1282" max="1282" width="33.5703125" style="204" bestFit="1" customWidth="1"/>
    <col min="1283" max="1283" width="9" style="204" bestFit="1" customWidth="1"/>
    <col min="1284" max="1285" width="9.140625" style="204"/>
    <col min="1286" max="1286" width="13.85546875" style="204" customWidth="1"/>
    <col min="1287" max="1287" width="12" style="204" customWidth="1"/>
    <col min="1288" max="1537" width="9.140625" style="204"/>
    <col min="1538" max="1538" width="33.5703125" style="204" bestFit="1" customWidth="1"/>
    <col min="1539" max="1539" width="9" style="204" bestFit="1" customWidth="1"/>
    <col min="1540" max="1541" width="9.140625" style="204"/>
    <col min="1542" max="1542" width="13.85546875" style="204" customWidth="1"/>
    <col min="1543" max="1543" width="12" style="204" customWidth="1"/>
    <col min="1544" max="1793" width="9.140625" style="204"/>
    <col min="1794" max="1794" width="33.5703125" style="204" bestFit="1" customWidth="1"/>
    <col min="1795" max="1795" width="9" style="204" bestFit="1" customWidth="1"/>
    <col min="1796" max="1797" width="9.140625" style="204"/>
    <col min="1798" max="1798" width="13.85546875" style="204" customWidth="1"/>
    <col min="1799" max="1799" width="12" style="204" customWidth="1"/>
    <col min="1800" max="2049" width="9.140625" style="204"/>
    <col min="2050" max="2050" width="33.5703125" style="204" bestFit="1" customWidth="1"/>
    <col min="2051" max="2051" width="9" style="204" bestFit="1" customWidth="1"/>
    <col min="2052" max="2053" width="9.140625" style="204"/>
    <col min="2054" max="2054" width="13.85546875" style="204" customWidth="1"/>
    <col min="2055" max="2055" width="12" style="204" customWidth="1"/>
    <col min="2056" max="2305" width="9.140625" style="204"/>
    <col min="2306" max="2306" width="33.5703125" style="204" bestFit="1" customWidth="1"/>
    <col min="2307" max="2307" width="9" style="204" bestFit="1" customWidth="1"/>
    <col min="2308" max="2309" width="9.140625" style="204"/>
    <col min="2310" max="2310" width="13.85546875" style="204" customWidth="1"/>
    <col min="2311" max="2311" width="12" style="204" customWidth="1"/>
    <col min="2312" max="2561" width="9.140625" style="204"/>
    <col min="2562" max="2562" width="33.5703125" style="204" bestFit="1" customWidth="1"/>
    <col min="2563" max="2563" width="9" style="204" bestFit="1" customWidth="1"/>
    <col min="2564" max="2565" width="9.140625" style="204"/>
    <col min="2566" max="2566" width="13.85546875" style="204" customWidth="1"/>
    <col min="2567" max="2567" width="12" style="204" customWidth="1"/>
    <col min="2568" max="2817" width="9.140625" style="204"/>
    <col min="2818" max="2818" width="33.5703125" style="204" bestFit="1" customWidth="1"/>
    <col min="2819" max="2819" width="9" style="204" bestFit="1" customWidth="1"/>
    <col min="2820" max="2821" width="9.140625" style="204"/>
    <col min="2822" max="2822" width="13.85546875" style="204" customWidth="1"/>
    <col min="2823" max="2823" width="12" style="204" customWidth="1"/>
    <col min="2824" max="3073" width="9.140625" style="204"/>
    <col min="3074" max="3074" width="33.5703125" style="204" bestFit="1" customWidth="1"/>
    <col min="3075" max="3075" width="9" style="204" bestFit="1" customWidth="1"/>
    <col min="3076" max="3077" width="9.140625" style="204"/>
    <col min="3078" max="3078" width="13.85546875" style="204" customWidth="1"/>
    <col min="3079" max="3079" width="12" style="204" customWidth="1"/>
    <col min="3080" max="3329" width="9.140625" style="204"/>
    <col min="3330" max="3330" width="33.5703125" style="204" bestFit="1" customWidth="1"/>
    <col min="3331" max="3331" width="9" style="204" bestFit="1" customWidth="1"/>
    <col min="3332" max="3333" width="9.140625" style="204"/>
    <col min="3334" max="3334" width="13.85546875" style="204" customWidth="1"/>
    <col min="3335" max="3335" width="12" style="204" customWidth="1"/>
    <col min="3336" max="3585" width="9.140625" style="204"/>
    <col min="3586" max="3586" width="33.5703125" style="204" bestFit="1" customWidth="1"/>
    <col min="3587" max="3587" width="9" style="204" bestFit="1" customWidth="1"/>
    <col min="3588" max="3589" width="9.140625" style="204"/>
    <col min="3590" max="3590" width="13.85546875" style="204" customWidth="1"/>
    <col min="3591" max="3591" width="12" style="204" customWidth="1"/>
    <col min="3592" max="3841" width="9.140625" style="204"/>
    <col min="3842" max="3842" width="33.5703125" style="204" bestFit="1" customWidth="1"/>
    <col min="3843" max="3843" width="9" style="204" bestFit="1" customWidth="1"/>
    <col min="3844" max="3845" width="9.140625" style="204"/>
    <col min="3846" max="3846" width="13.85546875" style="204" customWidth="1"/>
    <col min="3847" max="3847" width="12" style="204" customWidth="1"/>
    <col min="3848" max="4097" width="9.140625" style="204"/>
    <col min="4098" max="4098" width="33.5703125" style="204" bestFit="1" customWidth="1"/>
    <col min="4099" max="4099" width="9" style="204" bestFit="1" customWidth="1"/>
    <col min="4100" max="4101" width="9.140625" style="204"/>
    <col min="4102" max="4102" width="13.85546875" style="204" customWidth="1"/>
    <col min="4103" max="4103" width="12" style="204" customWidth="1"/>
    <col min="4104" max="4353" width="9.140625" style="204"/>
    <col min="4354" max="4354" width="33.5703125" style="204" bestFit="1" customWidth="1"/>
    <col min="4355" max="4355" width="9" style="204" bestFit="1" customWidth="1"/>
    <col min="4356" max="4357" width="9.140625" style="204"/>
    <col min="4358" max="4358" width="13.85546875" style="204" customWidth="1"/>
    <col min="4359" max="4359" width="12" style="204" customWidth="1"/>
    <col min="4360" max="4609" width="9.140625" style="204"/>
    <col min="4610" max="4610" width="33.5703125" style="204" bestFit="1" customWidth="1"/>
    <col min="4611" max="4611" width="9" style="204" bestFit="1" customWidth="1"/>
    <col min="4612" max="4613" width="9.140625" style="204"/>
    <col min="4614" max="4614" width="13.85546875" style="204" customWidth="1"/>
    <col min="4615" max="4615" width="12" style="204" customWidth="1"/>
    <col min="4616" max="4865" width="9.140625" style="204"/>
    <col min="4866" max="4866" width="33.5703125" style="204" bestFit="1" customWidth="1"/>
    <col min="4867" max="4867" width="9" style="204" bestFit="1" customWidth="1"/>
    <col min="4868" max="4869" width="9.140625" style="204"/>
    <col min="4870" max="4870" width="13.85546875" style="204" customWidth="1"/>
    <col min="4871" max="4871" width="12" style="204" customWidth="1"/>
    <col min="4872" max="5121" width="9.140625" style="204"/>
    <col min="5122" max="5122" width="33.5703125" style="204" bestFit="1" customWidth="1"/>
    <col min="5123" max="5123" width="9" style="204" bestFit="1" customWidth="1"/>
    <col min="5124" max="5125" width="9.140625" style="204"/>
    <col min="5126" max="5126" width="13.85546875" style="204" customWidth="1"/>
    <col min="5127" max="5127" width="12" style="204" customWidth="1"/>
    <col min="5128" max="5377" width="9.140625" style="204"/>
    <col min="5378" max="5378" width="33.5703125" style="204" bestFit="1" customWidth="1"/>
    <col min="5379" max="5379" width="9" style="204" bestFit="1" customWidth="1"/>
    <col min="5380" max="5381" width="9.140625" style="204"/>
    <col min="5382" max="5382" width="13.85546875" style="204" customWidth="1"/>
    <col min="5383" max="5383" width="12" style="204" customWidth="1"/>
    <col min="5384" max="5633" width="9.140625" style="204"/>
    <col min="5634" max="5634" width="33.5703125" style="204" bestFit="1" customWidth="1"/>
    <col min="5635" max="5635" width="9" style="204" bestFit="1" customWidth="1"/>
    <col min="5636" max="5637" width="9.140625" style="204"/>
    <col min="5638" max="5638" width="13.85546875" style="204" customWidth="1"/>
    <col min="5639" max="5639" width="12" style="204" customWidth="1"/>
    <col min="5640" max="5889" width="9.140625" style="204"/>
    <col min="5890" max="5890" width="33.5703125" style="204" bestFit="1" customWidth="1"/>
    <col min="5891" max="5891" width="9" style="204" bestFit="1" customWidth="1"/>
    <col min="5892" max="5893" width="9.140625" style="204"/>
    <col min="5894" max="5894" width="13.85546875" style="204" customWidth="1"/>
    <col min="5895" max="5895" width="12" style="204" customWidth="1"/>
    <col min="5896" max="6145" width="9.140625" style="204"/>
    <col min="6146" max="6146" width="33.5703125" style="204" bestFit="1" customWidth="1"/>
    <col min="6147" max="6147" width="9" style="204" bestFit="1" customWidth="1"/>
    <col min="6148" max="6149" width="9.140625" style="204"/>
    <col min="6150" max="6150" width="13.85546875" style="204" customWidth="1"/>
    <col min="6151" max="6151" width="12" style="204" customWidth="1"/>
    <col min="6152" max="6401" width="9.140625" style="204"/>
    <col min="6402" max="6402" width="33.5703125" style="204" bestFit="1" customWidth="1"/>
    <col min="6403" max="6403" width="9" style="204" bestFit="1" customWidth="1"/>
    <col min="6404" max="6405" width="9.140625" style="204"/>
    <col min="6406" max="6406" width="13.85546875" style="204" customWidth="1"/>
    <col min="6407" max="6407" width="12" style="204" customWidth="1"/>
    <col min="6408" max="6657" width="9.140625" style="204"/>
    <col min="6658" max="6658" width="33.5703125" style="204" bestFit="1" customWidth="1"/>
    <col min="6659" max="6659" width="9" style="204" bestFit="1" customWidth="1"/>
    <col min="6660" max="6661" width="9.140625" style="204"/>
    <col min="6662" max="6662" width="13.85546875" style="204" customWidth="1"/>
    <col min="6663" max="6663" width="12" style="204" customWidth="1"/>
    <col min="6664" max="6913" width="9.140625" style="204"/>
    <col min="6914" max="6914" width="33.5703125" style="204" bestFit="1" customWidth="1"/>
    <col min="6915" max="6915" width="9" style="204" bestFit="1" customWidth="1"/>
    <col min="6916" max="6917" width="9.140625" style="204"/>
    <col min="6918" max="6918" width="13.85546875" style="204" customWidth="1"/>
    <col min="6919" max="6919" width="12" style="204" customWidth="1"/>
    <col min="6920" max="7169" width="9.140625" style="204"/>
    <col min="7170" max="7170" width="33.5703125" style="204" bestFit="1" customWidth="1"/>
    <col min="7171" max="7171" width="9" style="204" bestFit="1" customWidth="1"/>
    <col min="7172" max="7173" width="9.140625" style="204"/>
    <col min="7174" max="7174" width="13.85546875" style="204" customWidth="1"/>
    <col min="7175" max="7175" width="12" style="204" customWidth="1"/>
    <col min="7176" max="7425" width="9.140625" style="204"/>
    <col min="7426" max="7426" width="33.5703125" style="204" bestFit="1" customWidth="1"/>
    <col min="7427" max="7427" width="9" style="204" bestFit="1" customWidth="1"/>
    <col min="7428" max="7429" width="9.140625" style="204"/>
    <col min="7430" max="7430" width="13.85546875" style="204" customWidth="1"/>
    <col min="7431" max="7431" width="12" style="204" customWidth="1"/>
    <col min="7432" max="7681" width="9.140625" style="204"/>
    <col min="7682" max="7682" width="33.5703125" style="204" bestFit="1" customWidth="1"/>
    <col min="7683" max="7683" width="9" style="204" bestFit="1" customWidth="1"/>
    <col min="7684" max="7685" width="9.140625" style="204"/>
    <col min="7686" max="7686" width="13.85546875" style="204" customWidth="1"/>
    <col min="7687" max="7687" width="12" style="204" customWidth="1"/>
    <col min="7688" max="7937" width="9.140625" style="204"/>
    <col min="7938" max="7938" width="33.5703125" style="204" bestFit="1" customWidth="1"/>
    <col min="7939" max="7939" width="9" style="204" bestFit="1" customWidth="1"/>
    <col min="7940" max="7941" width="9.140625" style="204"/>
    <col min="7942" max="7942" width="13.85546875" style="204" customWidth="1"/>
    <col min="7943" max="7943" width="12" style="204" customWidth="1"/>
    <col min="7944" max="8193" width="9.140625" style="204"/>
    <col min="8194" max="8194" width="33.5703125" style="204" bestFit="1" customWidth="1"/>
    <col min="8195" max="8195" width="9" style="204" bestFit="1" customWidth="1"/>
    <col min="8196" max="8197" width="9.140625" style="204"/>
    <col min="8198" max="8198" width="13.85546875" style="204" customWidth="1"/>
    <col min="8199" max="8199" width="12" style="204" customWidth="1"/>
    <col min="8200" max="8449" width="9.140625" style="204"/>
    <col min="8450" max="8450" width="33.5703125" style="204" bestFit="1" customWidth="1"/>
    <col min="8451" max="8451" width="9" style="204" bestFit="1" customWidth="1"/>
    <col min="8452" max="8453" width="9.140625" style="204"/>
    <col min="8454" max="8454" width="13.85546875" style="204" customWidth="1"/>
    <col min="8455" max="8455" width="12" style="204" customWidth="1"/>
    <col min="8456" max="8705" width="9.140625" style="204"/>
    <col min="8706" max="8706" width="33.5703125" style="204" bestFit="1" customWidth="1"/>
    <col min="8707" max="8707" width="9" style="204" bestFit="1" customWidth="1"/>
    <col min="8708" max="8709" width="9.140625" style="204"/>
    <col min="8710" max="8710" width="13.85546875" style="204" customWidth="1"/>
    <col min="8711" max="8711" width="12" style="204" customWidth="1"/>
    <col min="8712" max="8961" width="9.140625" style="204"/>
    <col min="8962" max="8962" width="33.5703125" style="204" bestFit="1" customWidth="1"/>
    <col min="8963" max="8963" width="9" style="204" bestFit="1" customWidth="1"/>
    <col min="8964" max="8965" width="9.140625" style="204"/>
    <col min="8966" max="8966" width="13.85546875" style="204" customWidth="1"/>
    <col min="8967" max="8967" width="12" style="204" customWidth="1"/>
    <col min="8968" max="9217" width="9.140625" style="204"/>
    <col min="9218" max="9218" width="33.5703125" style="204" bestFit="1" customWidth="1"/>
    <col min="9219" max="9219" width="9" style="204" bestFit="1" customWidth="1"/>
    <col min="9220" max="9221" width="9.140625" style="204"/>
    <col min="9222" max="9222" width="13.85546875" style="204" customWidth="1"/>
    <col min="9223" max="9223" width="12" style="204" customWidth="1"/>
    <col min="9224" max="9473" width="9.140625" style="204"/>
    <col min="9474" max="9474" width="33.5703125" style="204" bestFit="1" customWidth="1"/>
    <col min="9475" max="9475" width="9" style="204" bestFit="1" customWidth="1"/>
    <col min="9476" max="9477" width="9.140625" style="204"/>
    <col min="9478" max="9478" width="13.85546875" style="204" customWidth="1"/>
    <col min="9479" max="9479" width="12" style="204" customWidth="1"/>
    <col min="9480" max="9729" width="9.140625" style="204"/>
    <col min="9730" max="9730" width="33.5703125" style="204" bestFit="1" customWidth="1"/>
    <col min="9731" max="9731" width="9" style="204" bestFit="1" customWidth="1"/>
    <col min="9732" max="9733" width="9.140625" style="204"/>
    <col min="9734" max="9734" width="13.85546875" style="204" customWidth="1"/>
    <col min="9735" max="9735" width="12" style="204" customWidth="1"/>
    <col min="9736" max="9985" width="9.140625" style="204"/>
    <col min="9986" max="9986" width="33.5703125" style="204" bestFit="1" customWidth="1"/>
    <col min="9987" max="9987" width="9" style="204" bestFit="1" customWidth="1"/>
    <col min="9988" max="9989" width="9.140625" style="204"/>
    <col min="9990" max="9990" width="13.85546875" style="204" customWidth="1"/>
    <col min="9991" max="9991" width="12" style="204" customWidth="1"/>
    <col min="9992" max="10241" width="9.140625" style="204"/>
    <col min="10242" max="10242" width="33.5703125" style="204" bestFit="1" customWidth="1"/>
    <col min="10243" max="10243" width="9" style="204" bestFit="1" customWidth="1"/>
    <col min="10244" max="10245" width="9.140625" style="204"/>
    <col min="10246" max="10246" width="13.85546875" style="204" customWidth="1"/>
    <col min="10247" max="10247" width="12" style="204" customWidth="1"/>
    <col min="10248" max="10497" width="9.140625" style="204"/>
    <col min="10498" max="10498" width="33.5703125" style="204" bestFit="1" customWidth="1"/>
    <col min="10499" max="10499" width="9" style="204" bestFit="1" customWidth="1"/>
    <col min="10500" max="10501" width="9.140625" style="204"/>
    <col min="10502" max="10502" width="13.85546875" style="204" customWidth="1"/>
    <col min="10503" max="10503" width="12" style="204" customWidth="1"/>
    <col min="10504" max="10753" width="9.140625" style="204"/>
    <col min="10754" max="10754" width="33.5703125" style="204" bestFit="1" customWidth="1"/>
    <col min="10755" max="10755" width="9" style="204" bestFit="1" customWidth="1"/>
    <col min="10756" max="10757" width="9.140625" style="204"/>
    <col min="10758" max="10758" width="13.85546875" style="204" customWidth="1"/>
    <col min="10759" max="10759" width="12" style="204" customWidth="1"/>
    <col min="10760" max="11009" width="9.140625" style="204"/>
    <col min="11010" max="11010" width="33.5703125" style="204" bestFit="1" customWidth="1"/>
    <col min="11011" max="11011" width="9" style="204" bestFit="1" customWidth="1"/>
    <col min="11012" max="11013" width="9.140625" style="204"/>
    <col min="11014" max="11014" width="13.85546875" style="204" customWidth="1"/>
    <col min="11015" max="11015" width="12" style="204" customWidth="1"/>
    <col min="11016" max="11265" width="9.140625" style="204"/>
    <col min="11266" max="11266" width="33.5703125" style="204" bestFit="1" customWidth="1"/>
    <col min="11267" max="11267" width="9" style="204" bestFit="1" customWidth="1"/>
    <col min="11268" max="11269" width="9.140625" style="204"/>
    <col min="11270" max="11270" width="13.85546875" style="204" customWidth="1"/>
    <col min="11271" max="11271" width="12" style="204" customWidth="1"/>
    <col min="11272" max="11521" width="9.140625" style="204"/>
    <col min="11522" max="11522" width="33.5703125" style="204" bestFit="1" customWidth="1"/>
    <col min="11523" max="11523" width="9" style="204" bestFit="1" customWidth="1"/>
    <col min="11524" max="11525" width="9.140625" style="204"/>
    <col min="11526" max="11526" width="13.85546875" style="204" customWidth="1"/>
    <col min="11527" max="11527" width="12" style="204" customWidth="1"/>
    <col min="11528" max="11777" width="9.140625" style="204"/>
    <col min="11778" max="11778" width="33.5703125" style="204" bestFit="1" customWidth="1"/>
    <col min="11779" max="11779" width="9" style="204" bestFit="1" customWidth="1"/>
    <col min="11780" max="11781" width="9.140625" style="204"/>
    <col min="11782" max="11782" width="13.85546875" style="204" customWidth="1"/>
    <col min="11783" max="11783" width="12" style="204" customWidth="1"/>
    <col min="11784" max="12033" width="9.140625" style="204"/>
    <col min="12034" max="12034" width="33.5703125" style="204" bestFit="1" customWidth="1"/>
    <col min="12035" max="12035" width="9" style="204" bestFit="1" customWidth="1"/>
    <col min="12036" max="12037" width="9.140625" style="204"/>
    <col min="12038" max="12038" width="13.85546875" style="204" customWidth="1"/>
    <col min="12039" max="12039" width="12" style="204" customWidth="1"/>
    <col min="12040" max="12289" width="9.140625" style="204"/>
    <col min="12290" max="12290" width="33.5703125" style="204" bestFit="1" customWidth="1"/>
    <col min="12291" max="12291" width="9" style="204" bestFit="1" customWidth="1"/>
    <col min="12292" max="12293" width="9.140625" style="204"/>
    <col min="12294" max="12294" width="13.85546875" style="204" customWidth="1"/>
    <col min="12295" max="12295" width="12" style="204" customWidth="1"/>
    <col min="12296" max="12545" width="9.140625" style="204"/>
    <col min="12546" max="12546" width="33.5703125" style="204" bestFit="1" customWidth="1"/>
    <col min="12547" max="12547" width="9" style="204" bestFit="1" customWidth="1"/>
    <col min="12548" max="12549" width="9.140625" style="204"/>
    <col min="12550" max="12550" width="13.85546875" style="204" customWidth="1"/>
    <col min="12551" max="12551" width="12" style="204" customWidth="1"/>
    <col min="12552" max="12801" width="9.140625" style="204"/>
    <col min="12802" max="12802" width="33.5703125" style="204" bestFit="1" customWidth="1"/>
    <col min="12803" max="12803" width="9" style="204" bestFit="1" customWidth="1"/>
    <col min="12804" max="12805" width="9.140625" style="204"/>
    <col min="12806" max="12806" width="13.85546875" style="204" customWidth="1"/>
    <col min="12807" max="12807" width="12" style="204" customWidth="1"/>
    <col min="12808" max="13057" width="9.140625" style="204"/>
    <col min="13058" max="13058" width="33.5703125" style="204" bestFit="1" customWidth="1"/>
    <col min="13059" max="13059" width="9" style="204" bestFit="1" customWidth="1"/>
    <col min="13060" max="13061" width="9.140625" style="204"/>
    <col min="13062" max="13062" width="13.85546875" style="204" customWidth="1"/>
    <col min="13063" max="13063" width="12" style="204" customWidth="1"/>
    <col min="13064" max="13313" width="9.140625" style="204"/>
    <col min="13314" max="13314" width="33.5703125" style="204" bestFit="1" customWidth="1"/>
    <col min="13315" max="13315" width="9" style="204" bestFit="1" customWidth="1"/>
    <col min="13316" max="13317" width="9.140625" style="204"/>
    <col min="13318" max="13318" width="13.85546875" style="204" customWidth="1"/>
    <col min="13319" max="13319" width="12" style="204" customWidth="1"/>
    <col min="13320" max="13569" width="9.140625" style="204"/>
    <col min="13570" max="13570" width="33.5703125" style="204" bestFit="1" customWidth="1"/>
    <col min="13571" max="13571" width="9" style="204" bestFit="1" customWidth="1"/>
    <col min="13572" max="13573" width="9.140625" style="204"/>
    <col min="13574" max="13574" width="13.85546875" style="204" customWidth="1"/>
    <col min="13575" max="13575" width="12" style="204" customWidth="1"/>
    <col min="13576" max="13825" width="9.140625" style="204"/>
    <col min="13826" max="13826" width="33.5703125" style="204" bestFit="1" customWidth="1"/>
    <col min="13827" max="13827" width="9" style="204" bestFit="1" customWidth="1"/>
    <col min="13828" max="13829" width="9.140625" style="204"/>
    <col min="13830" max="13830" width="13.85546875" style="204" customWidth="1"/>
    <col min="13831" max="13831" width="12" style="204" customWidth="1"/>
    <col min="13832" max="14081" width="9.140625" style="204"/>
    <col min="14082" max="14082" width="33.5703125" style="204" bestFit="1" customWidth="1"/>
    <col min="14083" max="14083" width="9" style="204" bestFit="1" customWidth="1"/>
    <col min="14084" max="14085" width="9.140625" style="204"/>
    <col min="14086" max="14086" width="13.85546875" style="204" customWidth="1"/>
    <col min="14087" max="14087" width="12" style="204" customWidth="1"/>
    <col min="14088" max="14337" width="9.140625" style="204"/>
    <col min="14338" max="14338" width="33.5703125" style="204" bestFit="1" customWidth="1"/>
    <col min="14339" max="14339" width="9" style="204" bestFit="1" customWidth="1"/>
    <col min="14340" max="14341" width="9.140625" style="204"/>
    <col min="14342" max="14342" width="13.85546875" style="204" customWidth="1"/>
    <col min="14343" max="14343" width="12" style="204" customWidth="1"/>
    <col min="14344" max="14593" width="9.140625" style="204"/>
    <col min="14594" max="14594" width="33.5703125" style="204" bestFit="1" customWidth="1"/>
    <col min="14595" max="14595" width="9" style="204" bestFit="1" customWidth="1"/>
    <col min="14596" max="14597" width="9.140625" style="204"/>
    <col min="14598" max="14598" width="13.85546875" style="204" customWidth="1"/>
    <col min="14599" max="14599" width="12" style="204" customWidth="1"/>
    <col min="14600" max="14849" width="9.140625" style="204"/>
    <col min="14850" max="14850" width="33.5703125" style="204" bestFit="1" customWidth="1"/>
    <col min="14851" max="14851" width="9" style="204" bestFit="1" customWidth="1"/>
    <col min="14852" max="14853" width="9.140625" style="204"/>
    <col min="14854" max="14854" width="13.85546875" style="204" customWidth="1"/>
    <col min="14855" max="14855" width="12" style="204" customWidth="1"/>
    <col min="14856" max="15105" width="9.140625" style="204"/>
    <col min="15106" max="15106" width="33.5703125" style="204" bestFit="1" customWidth="1"/>
    <col min="15107" max="15107" width="9" style="204" bestFit="1" customWidth="1"/>
    <col min="15108" max="15109" width="9.140625" style="204"/>
    <col min="15110" max="15110" width="13.85546875" style="204" customWidth="1"/>
    <col min="15111" max="15111" width="12" style="204" customWidth="1"/>
    <col min="15112" max="15361" width="9.140625" style="204"/>
    <col min="15362" max="15362" width="33.5703125" style="204" bestFit="1" customWidth="1"/>
    <col min="15363" max="15363" width="9" style="204" bestFit="1" customWidth="1"/>
    <col min="15364" max="15365" width="9.140625" style="204"/>
    <col min="15366" max="15366" width="13.85546875" style="204" customWidth="1"/>
    <col min="15367" max="15367" width="12" style="204" customWidth="1"/>
    <col min="15368" max="15617" width="9.140625" style="204"/>
    <col min="15618" max="15618" width="33.5703125" style="204" bestFit="1" customWidth="1"/>
    <col min="15619" max="15619" width="9" style="204" bestFit="1" customWidth="1"/>
    <col min="15620" max="15621" width="9.140625" style="204"/>
    <col min="15622" max="15622" width="13.85546875" style="204" customWidth="1"/>
    <col min="15623" max="15623" width="12" style="204" customWidth="1"/>
    <col min="15624" max="15873" width="9.140625" style="204"/>
    <col min="15874" max="15874" width="33.5703125" style="204" bestFit="1" customWidth="1"/>
    <col min="15875" max="15875" width="9" style="204" bestFit="1" customWidth="1"/>
    <col min="15876" max="15877" width="9.140625" style="204"/>
    <col min="15878" max="15878" width="13.85546875" style="204" customWidth="1"/>
    <col min="15879" max="15879" width="12" style="204" customWidth="1"/>
    <col min="15880" max="16129" width="9.140625" style="204"/>
    <col min="16130" max="16130" width="33.5703125" style="204" bestFit="1" customWidth="1"/>
    <col min="16131" max="16131" width="9" style="204" bestFit="1" customWidth="1"/>
    <col min="16132" max="16133" width="9.140625" style="204"/>
    <col min="16134" max="16134" width="13.85546875" style="204" customWidth="1"/>
    <col min="16135" max="16135" width="12" style="204" customWidth="1"/>
    <col min="16136" max="16384" width="9.140625" style="204"/>
  </cols>
  <sheetData>
    <row r="3" spans="2:4" x14ac:dyDescent="0.25">
      <c r="B3" s="204" t="s">
        <v>63</v>
      </c>
    </row>
    <row r="4" spans="2:4" x14ac:dyDescent="0.25">
      <c r="B4" s="204" t="s">
        <v>94</v>
      </c>
    </row>
    <row r="5" spans="2:4" x14ac:dyDescent="0.25">
      <c r="B5" s="204" t="s">
        <v>96</v>
      </c>
    </row>
    <row r="6" spans="2:4" x14ac:dyDescent="0.25">
      <c r="B6" s="213" t="s">
        <v>195</v>
      </c>
    </row>
    <row r="8" spans="2:4" x14ac:dyDescent="0.25">
      <c r="B8" s="204">
        <v>2021</v>
      </c>
    </row>
    <row r="9" spans="2:4" ht="15.75" thickBot="1" x14ac:dyDescent="0.3">
      <c r="B9" s="206"/>
      <c r="C9" s="207" t="s">
        <v>0</v>
      </c>
      <c r="D9" s="9"/>
    </row>
    <row r="10" spans="2:4" ht="15.75" hidden="1" thickBot="1" x14ac:dyDescent="0.3">
      <c r="B10" s="206" t="s">
        <v>15</v>
      </c>
      <c r="C10" s="207" t="s">
        <v>9</v>
      </c>
      <c r="D10" s="9">
        <f>1+D13</f>
        <v>1</v>
      </c>
    </row>
    <row r="11" spans="2:4" ht="15.75" hidden="1" thickBot="1" x14ac:dyDescent="0.3">
      <c r="B11" s="206" t="s">
        <v>13</v>
      </c>
      <c r="C11" s="207" t="s">
        <v>21</v>
      </c>
      <c r="D11" s="9">
        <f>SUM(D13:D20)</f>
        <v>1</v>
      </c>
    </row>
    <row r="12" spans="2:4" ht="15.75" hidden="1" thickBot="1" x14ac:dyDescent="0.3">
      <c r="B12" s="206"/>
      <c r="C12" s="207"/>
    </row>
    <row r="13" spans="2:4" ht="30.75" hidden="1" thickBot="1" x14ac:dyDescent="0.3">
      <c r="B13" s="15" t="s">
        <v>16</v>
      </c>
      <c r="C13" s="207"/>
      <c r="D13" s="208"/>
    </row>
    <row r="14" spans="2:4" ht="30.75" hidden="1" thickBot="1" x14ac:dyDescent="0.3">
      <c r="B14" s="15" t="s">
        <v>28</v>
      </c>
      <c r="C14" s="207"/>
      <c r="D14" s="208"/>
    </row>
    <row r="15" spans="2:4" ht="30.75" hidden="1" thickBot="1" x14ac:dyDescent="0.3">
      <c r="B15" s="15" t="s">
        <v>22</v>
      </c>
      <c r="C15" s="207"/>
      <c r="D15" s="208"/>
    </row>
    <row r="16" spans="2:4" ht="30.75" hidden="1" thickBot="1" x14ac:dyDescent="0.3">
      <c r="B16" s="15" t="s">
        <v>17</v>
      </c>
      <c r="C16" s="207"/>
      <c r="D16" s="208">
        <v>1</v>
      </c>
    </row>
    <row r="17" spans="1:6" ht="30.75" hidden="1" thickBot="1" x14ac:dyDescent="0.3">
      <c r="B17" s="15" t="s">
        <v>18</v>
      </c>
      <c r="C17" s="207"/>
      <c r="D17" s="208"/>
    </row>
    <row r="18" spans="1:6" ht="30.75" hidden="1" thickBot="1" x14ac:dyDescent="0.3">
      <c r="B18" s="15" t="s">
        <v>19</v>
      </c>
      <c r="C18" s="207"/>
      <c r="D18" s="208"/>
    </row>
    <row r="19" spans="1:6" ht="30.75" hidden="1" thickBot="1" x14ac:dyDescent="0.3">
      <c r="B19" s="15" t="s">
        <v>27</v>
      </c>
      <c r="C19" s="207"/>
      <c r="D19" s="208"/>
    </row>
    <row r="20" spans="1:6" ht="30.75" hidden="1" thickBot="1" x14ac:dyDescent="0.3">
      <c r="B20" s="15" t="s">
        <v>20</v>
      </c>
      <c r="C20" s="207"/>
      <c r="D20" s="208"/>
    </row>
    <row r="21" spans="1:6" ht="15.75" hidden="1" thickBot="1" x14ac:dyDescent="0.3">
      <c r="C21" s="207"/>
    </row>
    <row r="22" spans="1:6" ht="18" hidden="1" thickBot="1" x14ac:dyDescent="0.35">
      <c r="B22" s="209" t="s">
        <v>40</v>
      </c>
      <c r="C22" s="210"/>
      <c r="D22" s="209"/>
      <c r="E22" s="209"/>
      <c r="F22" s="209"/>
    </row>
    <row r="23" spans="1:6" ht="15.75" hidden="1" thickBot="1" x14ac:dyDescent="0.3">
      <c r="A23" s="204" t="e">
        <f>#REF!</f>
        <v>#REF!</v>
      </c>
      <c r="C23" s="207"/>
      <c r="D23" s="211" t="e">
        <f>#REF!</f>
        <v>#REF!</v>
      </c>
    </row>
    <row r="24" spans="1:6" ht="15.75" hidden="1" thickBot="1" x14ac:dyDescent="0.3">
      <c r="A24" s="204" t="e">
        <f>#REF!</f>
        <v>#REF!</v>
      </c>
      <c r="C24" s="207"/>
      <c r="D24" s="211" t="e">
        <f>#REF!</f>
        <v>#REF!</v>
      </c>
    </row>
    <row r="25" spans="1:6" ht="15.75" hidden="1" thickBot="1" x14ac:dyDescent="0.3">
      <c r="C25" s="207"/>
      <c r="D25" s="207" t="s">
        <v>12</v>
      </c>
      <c r="E25" s="207" t="s">
        <v>10</v>
      </c>
      <c r="F25" s="207" t="s">
        <v>11</v>
      </c>
    </row>
    <row r="26" spans="1:6" ht="15.75" hidden="1" thickBot="1" x14ac:dyDescent="0.3">
      <c r="B26" s="206" t="s">
        <v>23</v>
      </c>
      <c r="C26" s="207" t="s">
        <v>1</v>
      </c>
      <c r="D26" s="9" t="e">
        <f>#REF!*D23</f>
        <v>#REF!</v>
      </c>
      <c r="F26" s="212" t="e">
        <f>D26*E26</f>
        <v>#REF!</v>
      </c>
    </row>
    <row r="27" spans="1:6" ht="15.75" hidden="1" thickBot="1" x14ac:dyDescent="0.3">
      <c r="B27" s="206" t="s">
        <v>2</v>
      </c>
      <c r="C27" s="207" t="s">
        <v>1</v>
      </c>
      <c r="D27" s="9" t="e">
        <f>#REF!*D23</f>
        <v>#REF!</v>
      </c>
      <c r="F27" s="212" t="e">
        <f>D27*E27</f>
        <v>#REF!</v>
      </c>
    </row>
    <row r="28" spans="1:6" ht="15.75" hidden="1" thickBot="1" x14ac:dyDescent="0.3">
      <c r="B28" s="206" t="s">
        <v>3</v>
      </c>
      <c r="C28" s="207" t="s">
        <v>1</v>
      </c>
      <c r="D28" s="9" t="e">
        <f>#REF!*D23</f>
        <v>#REF!</v>
      </c>
      <c r="F28" s="212" t="e">
        <f>D28*E28</f>
        <v>#REF!</v>
      </c>
    </row>
    <row r="29" spans="1:6" ht="15.75" hidden="1" thickBot="1" x14ac:dyDescent="0.3">
      <c r="B29" s="206" t="s">
        <v>4</v>
      </c>
      <c r="C29" s="207" t="s">
        <v>6</v>
      </c>
      <c r="D29" s="9" t="e">
        <f>#REF!*D23</f>
        <v>#REF!</v>
      </c>
      <c r="F29" s="212" t="e">
        <f>D29*E29</f>
        <v>#REF!</v>
      </c>
    </row>
    <row r="30" spans="1:6" ht="15.75" hidden="1" thickBot="1" x14ac:dyDescent="0.3">
      <c r="B30" s="206"/>
      <c r="C30" s="207"/>
      <c r="D30" s="9"/>
      <c r="F30" s="212"/>
    </row>
    <row r="31" spans="1:6" ht="15.75" hidden="1" thickBot="1" x14ac:dyDescent="0.3">
      <c r="B31" s="206" t="s">
        <v>24</v>
      </c>
      <c r="C31" s="207" t="s">
        <v>29</v>
      </c>
      <c r="D31" s="9" t="e">
        <f>#REF!*D24</f>
        <v>#REF!</v>
      </c>
      <c r="F31" s="212" t="e">
        <f>D31*E31</f>
        <v>#REF!</v>
      </c>
    </row>
    <row r="32" spans="1:6" ht="15.75" hidden="1" thickBot="1" x14ac:dyDescent="0.3">
      <c r="B32" s="206" t="s">
        <v>26</v>
      </c>
      <c r="C32" s="207" t="s">
        <v>29</v>
      </c>
      <c r="D32" s="9">
        <v>35</v>
      </c>
      <c r="F32" s="212">
        <f>D32*E32</f>
        <v>0</v>
      </c>
    </row>
    <row r="33" spans="2:30" ht="15.75" hidden="1" thickBot="1" x14ac:dyDescent="0.3">
      <c r="B33" s="206"/>
      <c r="C33" s="207"/>
      <c r="D33" s="9"/>
      <c r="F33" s="212"/>
    </row>
    <row r="34" spans="2:30" ht="15.75" hidden="1" thickBot="1" x14ac:dyDescent="0.3">
      <c r="B34" s="206" t="s">
        <v>36</v>
      </c>
      <c r="C34" s="207" t="s">
        <v>34</v>
      </c>
      <c r="D34" s="9">
        <v>100</v>
      </c>
      <c r="F34" s="212">
        <f>D34*E34</f>
        <v>0</v>
      </c>
    </row>
    <row r="35" spans="2:30" ht="15.75" hidden="1" thickBot="1" x14ac:dyDescent="0.3">
      <c r="B35" s="206" t="s">
        <v>33</v>
      </c>
      <c r="C35" s="207" t="s">
        <v>34</v>
      </c>
      <c r="D35" s="9">
        <v>8</v>
      </c>
      <c r="F35" s="212">
        <f>D35*E35</f>
        <v>0</v>
      </c>
    </row>
    <row r="36" spans="2:30" ht="15.75" hidden="1" thickBot="1" x14ac:dyDescent="0.3">
      <c r="B36" s="206"/>
      <c r="C36" s="207"/>
      <c r="D36" s="9"/>
      <c r="F36" s="212"/>
    </row>
    <row r="37" spans="2:30" ht="15.75" hidden="1" thickBot="1" x14ac:dyDescent="0.3">
      <c r="B37" s="206" t="s">
        <v>25</v>
      </c>
      <c r="C37" s="207" t="s">
        <v>31</v>
      </c>
      <c r="D37" s="9"/>
      <c r="F37" s="212" t="e">
        <f>SUM(F38:F41)</f>
        <v>#REF!</v>
      </c>
    </row>
    <row r="38" spans="2:30" ht="15.75" hidden="1" thickBot="1" x14ac:dyDescent="0.3">
      <c r="B38" s="206" t="s">
        <v>32</v>
      </c>
      <c r="C38" s="207" t="s">
        <v>35</v>
      </c>
      <c r="D38" s="9" t="e">
        <f>#REF!*D23</f>
        <v>#REF!</v>
      </c>
      <c r="F38" s="212" t="e">
        <f>D38*E38</f>
        <v>#REF!</v>
      </c>
    </row>
    <row r="39" spans="2:30" ht="15.75" hidden="1" thickBot="1" x14ac:dyDescent="0.3">
      <c r="B39" s="206" t="s">
        <v>5</v>
      </c>
      <c r="C39" s="207" t="s">
        <v>35</v>
      </c>
      <c r="D39" s="19" t="e">
        <f>#REF!*D23</f>
        <v>#REF!</v>
      </c>
      <c r="F39" s="212" t="e">
        <f>D39*E39</f>
        <v>#REF!</v>
      </c>
    </row>
    <row r="40" spans="2:30" ht="15.75" hidden="1" thickBot="1" x14ac:dyDescent="0.3">
      <c r="B40" s="206" t="s">
        <v>30</v>
      </c>
      <c r="C40" s="207" t="s">
        <v>29</v>
      </c>
      <c r="D40" s="9">
        <v>40</v>
      </c>
      <c r="F40" s="212">
        <f>D40*E40*E37</f>
        <v>0</v>
      </c>
    </row>
    <row r="41" spans="2:30" ht="15.75" hidden="1" thickBot="1" x14ac:dyDescent="0.3">
      <c r="B41" s="206" t="s">
        <v>7</v>
      </c>
      <c r="C41" s="207" t="s">
        <v>29</v>
      </c>
      <c r="D41" s="9">
        <v>20</v>
      </c>
      <c r="F41" s="212">
        <f>D41*E41*E37</f>
        <v>0</v>
      </c>
    </row>
    <row r="42" spans="2:30" ht="15.75" hidden="1" thickBot="1" x14ac:dyDescent="0.3">
      <c r="B42" s="206"/>
      <c r="F42" s="213"/>
    </row>
    <row r="43" spans="2:30" ht="15.75" hidden="1" thickBot="1" x14ac:dyDescent="0.3">
      <c r="B43" s="214" t="s">
        <v>8</v>
      </c>
      <c r="C43" s="12"/>
      <c r="D43" s="12"/>
      <c r="E43" s="12"/>
      <c r="F43" s="215" t="e">
        <f>SUM(F26:F37)</f>
        <v>#REF!</v>
      </c>
    </row>
    <row r="44" spans="2:30" ht="15.75" hidden="1" thickBot="1" x14ac:dyDescent="0.3"/>
    <row r="45" spans="2:30" ht="18" thickBot="1" x14ac:dyDescent="0.35">
      <c r="B45" s="209" t="s">
        <v>75</v>
      </c>
      <c r="C45" s="210"/>
      <c r="D45" s="209"/>
      <c r="E45" s="209"/>
      <c r="F45" s="209"/>
      <c r="G45" s="322" t="s">
        <v>68</v>
      </c>
      <c r="H45" s="323"/>
      <c r="I45" s="323"/>
      <c r="J45" s="324"/>
      <c r="K45" s="319">
        <v>2021</v>
      </c>
      <c r="L45" s="320"/>
      <c r="M45" s="320"/>
      <c r="N45" s="321"/>
      <c r="O45" s="319">
        <v>2022</v>
      </c>
      <c r="P45" s="320"/>
      <c r="Q45" s="320"/>
      <c r="R45" s="321"/>
      <c r="S45" s="319">
        <v>2023</v>
      </c>
      <c r="T45" s="320"/>
      <c r="U45" s="320"/>
      <c r="V45" s="321"/>
      <c r="W45" s="319">
        <v>2024</v>
      </c>
      <c r="X45" s="320"/>
      <c r="Y45" s="320"/>
      <c r="Z45" s="321"/>
      <c r="AA45" s="319">
        <v>2025</v>
      </c>
      <c r="AB45" s="320"/>
      <c r="AC45" s="320"/>
      <c r="AD45" s="321"/>
    </row>
    <row r="46" spans="2:30" ht="16.5" thickTop="1" thickBot="1" x14ac:dyDescent="0.3">
      <c r="C46" s="207"/>
      <c r="G46" s="260" t="s">
        <v>39</v>
      </c>
      <c r="H46" s="261" t="s">
        <v>102</v>
      </c>
      <c r="I46" s="261" t="s">
        <v>66</v>
      </c>
      <c r="J46" s="262" t="s">
        <v>65</v>
      </c>
      <c r="K46" s="219" t="s">
        <v>39</v>
      </c>
      <c r="L46" s="220" t="s">
        <v>102</v>
      </c>
      <c r="M46" s="220" t="s">
        <v>66</v>
      </c>
      <c r="N46" s="221" t="s">
        <v>65</v>
      </c>
      <c r="O46" s="222" t="s">
        <v>39</v>
      </c>
      <c r="P46" s="220" t="s">
        <v>102</v>
      </c>
      <c r="Q46" s="223" t="s">
        <v>66</v>
      </c>
      <c r="R46" s="224" t="s">
        <v>65</v>
      </c>
      <c r="S46" s="225" t="s">
        <v>39</v>
      </c>
      <c r="T46" s="226" t="s">
        <v>102</v>
      </c>
      <c r="U46" s="226" t="s">
        <v>66</v>
      </c>
      <c r="V46" s="227" t="s">
        <v>65</v>
      </c>
      <c r="W46" s="228" t="s">
        <v>39</v>
      </c>
      <c r="X46" s="226" t="s">
        <v>102</v>
      </c>
      <c r="Y46" s="226" t="s">
        <v>66</v>
      </c>
      <c r="Z46" s="227" t="s">
        <v>65</v>
      </c>
      <c r="AA46" s="228" t="s">
        <v>39</v>
      </c>
      <c r="AB46" s="226" t="s">
        <v>102</v>
      </c>
      <c r="AC46" s="229" t="s">
        <v>66</v>
      </c>
      <c r="AD46" s="230" t="s">
        <v>65</v>
      </c>
    </row>
    <row r="47" spans="2:30" x14ac:dyDescent="0.25">
      <c r="C47" s="207"/>
      <c r="D47" s="207" t="s">
        <v>12</v>
      </c>
      <c r="E47" s="207" t="s">
        <v>10</v>
      </c>
      <c r="F47" s="207" t="s">
        <v>11</v>
      </c>
      <c r="G47" s="263"/>
      <c r="H47" s="264"/>
      <c r="I47" s="264"/>
      <c r="J47" s="265"/>
      <c r="K47" s="234"/>
      <c r="L47" s="235"/>
      <c r="M47" s="235"/>
      <c r="N47" s="236"/>
      <c r="O47" s="237"/>
      <c r="P47" s="235"/>
      <c r="Q47" s="235"/>
      <c r="R47" s="236"/>
      <c r="S47" s="238"/>
      <c r="T47" s="235"/>
      <c r="U47" s="232"/>
      <c r="V47" s="236"/>
      <c r="W47" s="238"/>
      <c r="X47" s="235"/>
      <c r="Y47" s="235"/>
      <c r="Z47" s="236"/>
      <c r="AA47" s="238"/>
      <c r="AB47" s="235"/>
      <c r="AC47" s="235"/>
      <c r="AD47" s="236"/>
    </row>
    <row r="48" spans="2:30" x14ac:dyDescent="0.25">
      <c r="B48" s="206" t="s">
        <v>121</v>
      </c>
      <c r="C48" s="207" t="s">
        <v>1</v>
      </c>
      <c r="D48" s="9">
        <v>2500</v>
      </c>
      <c r="E48" s="204">
        <v>10</v>
      </c>
      <c r="F48" s="212">
        <f>D48*E48</f>
        <v>25000</v>
      </c>
      <c r="G48" s="266">
        <f>SUM(H48:J48)</f>
        <v>25000</v>
      </c>
      <c r="H48" s="267">
        <f>L48+P48+T48+X48+AB48</f>
        <v>0</v>
      </c>
      <c r="I48" s="267">
        <f>M48+Q48+U48+Y48+AC48</f>
        <v>0</v>
      </c>
      <c r="J48" s="268">
        <f>F48</f>
        <v>25000</v>
      </c>
      <c r="K48" s="242">
        <f ca="1">SUM(L48:N48)</f>
        <v>0</v>
      </c>
      <c r="L48" s="243"/>
      <c r="M48" s="243"/>
      <c r="N48" s="241">
        <f ca="1">SUM(L48:N48)</f>
        <v>0</v>
      </c>
      <c r="O48" s="242">
        <f>SUM(P48:R48)</f>
        <v>0</v>
      </c>
      <c r="P48" s="243"/>
      <c r="Q48" s="243"/>
      <c r="R48" s="241"/>
      <c r="S48" s="244">
        <f>SUM(T48:V48)</f>
        <v>0</v>
      </c>
      <c r="T48" s="243"/>
      <c r="U48" s="240"/>
      <c r="V48" s="241"/>
      <c r="W48" s="244">
        <f>SUM(X48:Z48)</f>
        <v>0</v>
      </c>
      <c r="X48" s="243"/>
      <c r="Y48" s="243"/>
      <c r="Z48" s="241"/>
      <c r="AA48" s="244">
        <f>SUM(AB48:AD49)</f>
        <v>0</v>
      </c>
      <c r="AB48" s="243"/>
      <c r="AC48" s="243"/>
      <c r="AD48" s="241"/>
    </row>
    <row r="49" spans="2:30" x14ac:dyDescent="0.25">
      <c r="B49" s="206" t="s">
        <v>4</v>
      </c>
      <c r="C49" s="207" t="s">
        <v>6</v>
      </c>
      <c r="D49" s="9"/>
      <c r="E49" s="204">
        <v>0</v>
      </c>
      <c r="F49" s="212">
        <f>D49*E49</f>
        <v>0</v>
      </c>
      <c r="G49" s="266">
        <f t="shared" ref="G49:G61" si="0">SUM(H49:J49)</f>
        <v>0</v>
      </c>
      <c r="H49" s="267">
        <f t="shared" ref="H49:J61" si="1">L49+P49+T49+X49+AB49</f>
        <v>0</v>
      </c>
      <c r="I49" s="267">
        <f t="shared" si="1"/>
        <v>0</v>
      </c>
      <c r="J49" s="268">
        <f t="shared" si="1"/>
        <v>0</v>
      </c>
      <c r="K49" s="242">
        <f t="shared" ref="K49:K61" si="2">SUM(L49:N49)</f>
        <v>0</v>
      </c>
      <c r="L49" s="243"/>
      <c r="M49" s="243"/>
      <c r="N49" s="241">
        <f t="shared" ref="N49:N56" si="3">F49</f>
        <v>0</v>
      </c>
      <c r="O49" s="242">
        <f t="shared" ref="O49:O61" si="4">SUM(P49:R49)</f>
        <v>0</v>
      </c>
      <c r="P49" s="243"/>
      <c r="Q49" s="243"/>
      <c r="R49" s="241">
        <f t="shared" ref="R49:R56" si="5">F49</f>
        <v>0</v>
      </c>
      <c r="S49" s="244">
        <f t="shared" ref="S49:S61" si="6">SUM(T49:V49)</f>
        <v>0</v>
      </c>
      <c r="T49" s="243"/>
      <c r="U49" s="240"/>
      <c r="V49" s="241"/>
      <c r="W49" s="244">
        <f t="shared" ref="W49:W61" si="7">SUM(X49:Z49)</f>
        <v>0</v>
      </c>
      <c r="X49" s="243"/>
      <c r="Y49" s="243"/>
      <c r="Z49" s="241"/>
      <c r="AA49" s="244">
        <f t="shared" ref="AA49:AA61" si="8">SUM(AB49:AD50)</f>
        <v>0</v>
      </c>
      <c r="AB49" s="243"/>
      <c r="AC49" s="243"/>
      <c r="AD49" s="241"/>
    </row>
    <row r="50" spans="2:30" x14ac:dyDescent="0.25">
      <c r="B50" s="206"/>
      <c r="C50" s="207"/>
      <c r="D50" s="9"/>
      <c r="F50" s="212"/>
      <c r="G50" s="266">
        <f t="shared" si="0"/>
        <v>0</v>
      </c>
      <c r="H50" s="267">
        <f t="shared" si="1"/>
        <v>0</v>
      </c>
      <c r="I50" s="267">
        <f t="shared" si="1"/>
        <v>0</v>
      </c>
      <c r="J50" s="268">
        <f t="shared" si="1"/>
        <v>0</v>
      </c>
      <c r="K50" s="242">
        <f t="shared" si="2"/>
        <v>0</v>
      </c>
      <c r="L50" s="243"/>
      <c r="M50" s="243"/>
      <c r="N50" s="241">
        <f t="shared" si="3"/>
        <v>0</v>
      </c>
      <c r="O50" s="242">
        <f t="shared" si="4"/>
        <v>0</v>
      </c>
      <c r="P50" s="243"/>
      <c r="Q50" s="243"/>
      <c r="R50" s="241">
        <f t="shared" si="5"/>
        <v>0</v>
      </c>
      <c r="S50" s="244">
        <f t="shared" si="6"/>
        <v>0</v>
      </c>
      <c r="T50" s="243"/>
      <c r="U50" s="240"/>
      <c r="V50" s="241"/>
      <c r="W50" s="244">
        <f t="shared" si="7"/>
        <v>0</v>
      </c>
      <c r="X50" s="243"/>
      <c r="Y50" s="243"/>
      <c r="Z50" s="241"/>
      <c r="AA50" s="244">
        <f t="shared" si="8"/>
        <v>0</v>
      </c>
      <c r="AB50" s="243"/>
      <c r="AC50" s="243"/>
      <c r="AD50" s="241"/>
    </row>
    <row r="51" spans="2:30" x14ac:dyDescent="0.25">
      <c r="B51" s="206" t="s">
        <v>122</v>
      </c>
      <c r="C51" s="207" t="s">
        <v>29</v>
      </c>
      <c r="D51" s="9">
        <v>2500</v>
      </c>
      <c r="E51" s="204">
        <v>10</v>
      </c>
      <c r="F51" s="212">
        <f>D51*E51</f>
        <v>25000</v>
      </c>
      <c r="G51" s="266">
        <f t="shared" si="0"/>
        <v>25000</v>
      </c>
      <c r="H51" s="267">
        <f t="shared" si="1"/>
        <v>0</v>
      </c>
      <c r="I51" s="267">
        <f t="shared" si="1"/>
        <v>0</v>
      </c>
      <c r="J51" s="268">
        <f>F51</f>
        <v>25000</v>
      </c>
      <c r="K51" s="242">
        <f t="shared" si="2"/>
        <v>0</v>
      </c>
      <c r="L51" s="243"/>
      <c r="M51" s="243"/>
      <c r="N51" s="241"/>
      <c r="O51" s="242">
        <f t="shared" si="4"/>
        <v>0</v>
      </c>
      <c r="P51" s="243"/>
      <c r="Q51" s="243"/>
      <c r="R51" s="241"/>
      <c r="S51" s="244">
        <f t="shared" si="6"/>
        <v>25000</v>
      </c>
      <c r="T51" s="243"/>
      <c r="U51" s="240"/>
      <c r="V51" s="241">
        <f>D51*10</f>
        <v>25000</v>
      </c>
      <c r="W51" s="244">
        <f t="shared" si="7"/>
        <v>0</v>
      </c>
      <c r="X51" s="243"/>
      <c r="Y51" s="243"/>
      <c r="Z51" s="241"/>
      <c r="AA51" s="244">
        <f t="shared" si="8"/>
        <v>0</v>
      </c>
      <c r="AB51" s="243"/>
      <c r="AC51" s="243"/>
      <c r="AD51" s="241"/>
    </row>
    <row r="52" spans="2:30" x14ac:dyDescent="0.25">
      <c r="B52" s="206" t="s">
        <v>123</v>
      </c>
      <c r="C52" s="207" t="s">
        <v>29</v>
      </c>
      <c r="D52" s="9">
        <v>2500</v>
      </c>
      <c r="E52" s="204">
        <v>5</v>
      </c>
      <c r="F52" s="212">
        <f>D52*E52</f>
        <v>12500</v>
      </c>
      <c r="G52" s="266">
        <f t="shared" si="0"/>
        <v>12500</v>
      </c>
      <c r="H52" s="267"/>
      <c r="I52" s="267">
        <f t="shared" si="1"/>
        <v>0</v>
      </c>
      <c r="J52" s="268">
        <f>F52</f>
        <v>12500</v>
      </c>
      <c r="K52" s="242">
        <f t="shared" si="2"/>
        <v>0</v>
      </c>
      <c r="L52" s="243"/>
      <c r="M52" s="243"/>
      <c r="N52" s="241"/>
      <c r="O52" s="242">
        <f t="shared" si="4"/>
        <v>0</v>
      </c>
      <c r="P52" s="243"/>
      <c r="Q52" s="243"/>
      <c r="R52" s="241"/>
      <c r="S52" s="244">
        <f t="shared" si="6"/>
        <v>12500</v>
      </c>
      <c r="T52" s="243"/>
      <c r="U52" s="240"/>
      <c r="V52" s="241">
        <f>D52*5</f>
        <v>12500</v>
      </c>
      <c r="W52" s="244">
        <f t="shared" si="7"/>
        <v>0</v>
      </c>
      <c r="X52" s="243"/>
      <c r="Y52" s="243"/>
      <c r="Z52" s="241"/>
      <c r="AA52" s="244">
        <f t="shared" si="8"/>
        <v>0</v>
      </c>
      <c r="AB52" s="243"/>
      <c r="AC52" s="243"/>
      <c r="AD52" s="241"/>
    </row>
    <row r="53" spans="2:30" x14ac:dyDescent="0.25">
      <c r="B53" s="206"/>
      <c r="C53" s="207"/>
      <c r="D53" s="9"/>
      <c r="F53" s="212"/>
      <c r="G53" s="266">
        <f t="shared" si="0"/>
        <v>0</v>
      </c>
      <c r="H53" s="267">
        <f t="shared" si="1"/>
        <v>0</v>
      </c>
      <c r="I53" s="267">
        <f t="shared" si="1"/>
        <v>0</v>
      </c>
      <c r="J53" s="268">
        <f t="shared" si="1"/>
        <v>0</v>
      </c>
      <c r="K53" s="242">
        <f t="shared" si="2"/>
        <v>0</v>
      </c>
      <c r="L53" s="243"/>
      <c r="M53" s="243"/>
      <c r="N53" s="241">
        <f t="shared" si="3"/>
        <v>0</v>
      </c>
      <c r="O53" s="242">
        <f t="shared" si="4"/>
        <v>0</v>
      </c>
      <c r="P53" s="243"/>
      <c r="Q53" s="243"/>
      <c r="R53" s="241">
        <f t="shared" si="5"/>
        <v>0</v>
      </c>
      <c r="S53" s="244">
        <f t="shared" si="6"/>
        <v>0</v>
      </c>
      <c r="T53" s="243"/>
      <c r="U53" s="240"/>
      <c r="V53" s="241"/>
      <c r="W53" s="244">
        <f t="shared" si="7"/>
        <v>0</v>
      </c>
      <c r="X53" s="243"/>
      <c r="Y53" s="243"/>
      <c r="Z53" s="241"/>
      <c r="AA53" s="244">
        <f t="shared" si="8"/>
        <v>0</v>
      </c>
      <c r="AB53" s="243"/>
      <c r="AC53" s="243"/>
      <c r="AD53" s="241"/>
    </row>
    <row r="54" spans="2:30" x14ac:dyDescent="0.25">
      <c r="B54" s="206" t="s">
        <v>36</v>
      </c>
      <c r="C54" s="207" t="s">
        <v>34</v>
      </c>
      <c r="D54" s="9"/>
      <c r="E54" s="204">
        <v>0</v>
      </c>
      <c r="F54" s="212">
        <f>D54*E54</f>
        <v>0</v>
      </c>
      <c r="G54" s="266">
        <f t="shared" si="0"/>
        <v>0</v>
      </c>
      <c r="H54" s="267">
        <f t="shared" si="1"/>
        <v>0</v>
      </c>
      <c r="I54" s="267">
        <f t="shared" si="1"/>
        <v>0</v>
      </c>
      <c r="J54" s="268">
        <f t="shared" si="1"/>
        <v>0</v>
      </c>
      <c r="K54" s="242">
        <f t="shared" si="2"/>
        <v>0</v>
      </c>
      <c r="L54" s="243">
        <f>F54/2</f>
        <v>0</v>
      </c>
      <c r="M54" s="243"/>
      <c r="N54" s="241">
        <f t="shared" si="3"/>
        <v>0</v>
      </c>
      <c r="O54" s="242">
        <f t="shared" si="4"/>
        <v>0</v>
      </c>
      <c r="P54" s="243"/>
      <c r="Q54" s="243"/>
      <c r="R54" s="241">
        <f t="shared" si="5"/>
        <v>0</v>
      </c>
      <c r="S54" s="244">
        <f t="shared" si="6"/>
        <v>0</v>
      </c>
      <c r="T54" s="243"/>
      <c r="U54" s="240"/>
      <c r="V54" s="241"/>
      <c r="W54" s="244">
        <f t="shared" si="7"/>
        <v>0</v>
      </c>
      <c r="X54" s="243"/>
      <c r="Y54" s="243"/>
      <c r="Z54" s="241"/>
      <c r="AA54" s="244">
        <f t="shared" si="8"/>
        <v>0</v>
      </c>
      <c r="AB54" s="243"/>
      <c r="AC54" s="243"/>
      <c r="AD54" s="241"/>
    </row>
    <row r="55" spans="2:30" x14ac:dyDescent="0.25">
      <c r="B55" s="206" t="s">
        <v>33</v>
      </c>
      <c r="C55" s="207" t="s">
        <v>34</v>
      </c>
      <c r="D55" s="9">
        <v>8</v>
      </c>
      <c r="E55" s="204">
        <v>0</v>
      </c>
      <c r="F55" s="212">
        <f>D55*E55</f>
        <v>0</v>
      </c>
      <c r="G55" s="266">
        <f t="shared" si="0"/>
        <v>0</v>
      </c>
      <c r="H55" s="267">
        <f t="shared" si="1"/>
        <v>0</v>
      </c>
      <c r="I55" s="267">
        <f t="shared" si="1"/>
        <v>0</v>
      </c>
      <c r="J55" s="268">
        <f t="shared" si="1"/>
        <v>0</v>
      </c>
      <c r="K55" s="242">
        <f t="shared" si="2"/>
        <v>0</v>
      </c>
      <c r="L55" s="243">
        <f>F55</f>
        <v>0</v>
      </c>
      <c r="M55" s="243"/>
      <c r="N55" s="241">
        <f t="shared" si="3"/>
        <v>0</v>
      </c>
      <c r="O55" s="242">
        <f t="shared" si="4"/>
        <v>0</v>
      </c>
      <c r="P55" s="243"/>
      <c r="Q55" s="243"/>
      <c r="R55" s="241">
        <f t="shared" si="5"/>
        <v>0</v>
      </c>
      <c r="S55" s="244">
        <f t="shared" si="6"/>
        <v>0</v>
      </c>
      <c r="T55" s="243"/>
      <c r="U55" s="240"/>
      <c r="V55" s="241"/>
      <c r="W55" s="244">
        <f t="shared" si="7"/>
        <v>0</v>
      </c>
      <c r="X55" s="243"/>
      <c r="Y55" s="243"/>
      <c r="Z55" s="241"/>
      <c r="AA55" s="244">
        <f t="shared" si="8"/>
        <v>0</v>
      </c>
      <c r="AB55" s="243"/>
      <c r="AC55" s="243"/>
      <c r="AD55" s="241"/>
    </row>
    <row r="56" spans="2:30" x14ac:dyDescent="0.25">
      <c r="B56" s="206"/>
      <c r="C56" s="207"/>
      <c r="D56" s="9"/>
      <c r="F56" s="212"/>
      <c r="G56" s="266">
        <f t="shared" si="0"/>
        <v>0</v>
      </c>
      <c r="H56" s="267">
        <f t="shared" si="1"/>
        <v>0</v>
      </c>
      <c r="I56" s="267">
        <f t="shared" si="1"/>
        <v>0</v>
      </c>
      <c r="J56" s="268">
        <f t="shared" si="1"/>
        <v>0</v>
      </c>
      <c r="K56" s="242">
        <f t="shared" si="2"/>
        <v>0</v>
      </c>
      <c r="L56" s="243"/>
      <c r="M56" s="243"/>
      <c r="N56" s="241">
        <f t="shared" si="3"/>
        <v>0</v>
      </c>
      <c r="O56" s="242">
        <f t="shared" si="4"/>
        <v>0</v>
      </c>
      <c r="P56" s="243"/>
      <c r="Q56" s="243"/>
      <c r="R56" s="241">
        <f t="shared" si="5"/>
        <v>0</v>
      </c>
      <c r="S56" s="244">
        <f t="shared" si="6"/>
        <v>0</v>
      </c>
      <c r="T56" s="243"/>
      <c r="U56" s="240"/>
      <c r="V56" s="241"/>
      <c r="W56" s="244">
        <f t="shared" si="7"/>
        <v>0</v>
      </c>
      <c r="X56" s="243"/>
      <c r="Y56" s="243"/>
      <c r="Z56" s="241"/>
      <c r="AA56" s="244">
        <f t="shared" si="8"/>
        <v>0</v>
      </c>
      <c r="AB56" s="243"/>
      <c r="AC56" s="243"/>
      <c r="AD56" s="241"/>
    </row>
    <row r="57" spans="2:30" x14ac:dyDescent="0.25">
      <c r="B57" s="206" t="s">
        <v>120</v>
      </c>
      <c r="C57" s="207" t="s">
        <v>31</v>
      </c>
      <c r="D57" s="9">
        <v>2500</v>
      </c>
      <c r="E57" s="204">
        <v>10</v>
      </c>
      <c r="F57" s="248">
        <f>D57*E57</f>
        <v>25000</v>
      </c>
      <c r="G57" s="266">
        <f t="shared" si="0"/>
        <v>0</v>
      </c>
      <c r="H57" s="267">
        <f t="shared" si="1"/>
        <v>0</v>
      </c>
      <c r="I57" s="267">
        <f t="shared" si="1"/>
        <v>0</v>
      </c>
      <c r="J57" s="268"/>
      <c r="K57" s="242">
        <f t="shared" si="2"/>
        <v>0</v>
      </c>
      <c r="L57" s="243"/>
      <c r="M57" s="243"/>
      <c r="N57" s="241"/>
      <c r="O57" s="242">
        <f t="shared" si="4"/>
        <v>0</v>
      </c>
      <c r="P57" s="243"/>
      <c r="Q57" s="243"/>
      <c r="R57" s="241"/>
      <c r="S57" s="244">
        <f t="shared" si="6"/>
        <v>0</v>
      </c>
      <c r="T57" s="243"/>
      <c r="U57" s="240"/>
      <c r="V57" s="241"/>
      <c r="W57" s="244">
        <f t="shared" si="7"/>
        <v>0</v>
      </c>
      <c r="X57" s="243"/>
      <c r="Y57" s="243"/>
      <c r="Z57" s="241"/>
      <c r="AA57" s="244">
        <f t="shared" si="8"/>
        <v>0</v>
      </c>
      <c r="AB57" s="243"/>
      <c r="AC57" s="243"/>
      <c r="AD57" s="241"/>
    </row>
    <row r="58" spans="2:30" x14ac:dyDescent="0.25">
      <c r="B58" s="206" t="s">
        <v>32</v>
      </c>
      <c r="C58" s="207" t="s">
        <v>35</v>
      </c>
      <c r="D58" s="19"/>
      <c r="E58" s="204">
        <v>6</v>
      </c>
      <c r="F58" s="248">
        <f>D58*E58</f>
        <v>0</v>
      </c>
      <c r="G58" s="266">
        <f t="shared" si="0"/>
        <v>0</v>
      </c>
      <c r="H58" s="267">
        <f t="shared" si="1"/>
        <v>0</v>
      </c>
      <c r="I58" s="267">
        <f t="shared" si="1"/>
        <v>0</v>
      </c>
      <c r="J58" s="268">
        <f t="shared" si="1"/>
        <v>0</v>
      </c>
      <c r="K58" s="242">
        <f t="shared" si="2"/>
        <v>0</v>
      </c>
      <c r="L58" s="243"/>
      <c r="M58" s="243"/>
      <c r="N58" s="241"/>
      <c r="O58" s="242">
        <f t="shared" si="4"/>
        <v>0</v>
      </c>
      <c r="P58" s="243"/>
      <c r="Q58" s="243"/>
      <c r="R58" s="241"/>
      <c r="S58" s="244">
        <f t="shared" si="6"/>
        <v>0</v>
      </c>
      <c r="T58" s="243"/>
      <c r="U58" s="240"/>
      <c r="V58" s="241"/>
      <c r="W58" s="244">
        <f t="shared" si="7"/>
        <v>0</v>
      </c>
      <c r="X58" s="243"/>
      <c r="Y58" s="243"/>
      <c r="Z58" s="241"/>
      <c r="AA58" s="244">
        <f t="shared" si="8"/>
        <v>0</v>
      </c>
      <c r="AB58" s="243"/>
      <c r="AC58" s="243"/>
      <c r="AD58" s="241"/>
    </row>
    <row r="59" spans="2:30" x14ac:dyDescent="0.25">
      <c r="B59" s="206" t="s">
        <v>5</v>
      </c>
      <c r="C59" s="207" t="s">
        <v>35</v>
      </c>
      <c r="D59" s="19"/>
      <c r="E59" s="204">
        <v>6</v>
      </c>
      <c r="F59" s="248">
        <f>D59*E59</f>
        <v>0</v>
      </c>
      <c r="G59" s="266">
        <f t="shared" si="0"/>
        <v>0</v>
      </c>
      <c r="H59" s="267">
        <f t="shared" si="1"/>
        <v>0</v>
      </c>
      <c r="I59" s="267">
        <f t="shared" si="1"/>
        <v>0</v>
      </c>
      <c r="J59" s="268">
        <f t="shared" si="1"/>
        <v>0</v>
      </c>
      <c r="K59" s="242">
        <f t="shared" si="2"/>
        <v>0</v>
      </c>
      <c r="L59" s="243"/>
      <c r="M59" s="243"/>
      <c r="N59" s="241"/>
      <c r="O59" s="242">
        <f t="shared" si="4"/>
        <v>0</v>
      </c>
      <c r="P59" s="243"/>
      <c r="Q59" s="243"/>
      <c r="R59" s="241"/>
      <c r="S59" s="244">
        <f t="shared" si="6"/>
        <v>0</v>
      </c>
      <c r="T59" s="243"/>
      <c r="U59" s="240"/>
      <c r="V59" s="241"/>
      <c r="W59" s="244">
        <f t="shared" si="7"/>
        <v>0</v>
      </c>
      <c r="X59" s="243"/>
      <c r="Y59" s="243"/>
      <c r="Z59" s="241"/>
      <c r="AA59" s="244">
        <f t="shared" si="8"/>
        <v>0</v>
      </c>
      <c r="AB59" s="243"/>
      <c r="AC59" s="243"/>
      <c r="AD59" s="241"/>
    </row>
    <row r="60" spans="2:30" x14ac:dyDescent="0.25">
      <c r="B60" s="206" t="s">
        <v>30</v>
      </c>
      <c r="C60" s="207" t="s">
        <v>29</v>
      </c>
      <c r="D60" s="9">
        <v>100</v>
      </c>
      <c r="E60" s="204">
        <v>50</v>
      </c>
      <c r="F60" s="248">
        <f>D60*E60</f>
        <v>5000</v>
      </c>
      <c r="G60" s="266">
        <f t="shared" si="0"/>
        <v>0</v>
      </c>
      <c r="H60" s="267">
        <f t="shared" si="1"/>
        <v>0</v>
      </c>
      <c r="I60" s="267">
        <f t="shared" si="1"/>
        <v>0</v>
      </c>
      <c r="J60" s="268">
        <f t="shared" si="1"/>
        <v>0</v>
      </c>
      <c r="K60" s="242">
        <f t="shared" si="2"/>
        <v>0</v>
      </c>
      <c r="L60" s="243"/>
      <c r="M60" s="243"/>
      <c r="N60" s="241"/>
      <c r="O60" s="242">
        <f t="shared" si="4"/>
        <v>0</v>
      </c>
      <c r="P60" s="243"/>
      <c r="Q60" s="243"/>
      <c r="R60" s="241"/>
      <c r="S60" s="244">
        <f t="shared" si="6"/>
        <v>0</v>
      </c>
      <c r="T60" s="243"/>
      <c r="U60" s="240"/>
      <c r="V60" s="241"/>
      <c r="W60" s="244">
        <f t="shared" si="7"/>
        <v>0</v>
      </c>
      <c r="X60" s="243"/>
      <c r="Y60" s="243"/>
      <c r="Z60" s="241"/>
      <c r="AA60" s="244">
        <f t="shared" si="8"/>
        <v>0</v>
      </c>
      <c r="AB60" s="243"/>
      <c r="AC60" s="243"/>
      <c r="AD60" s="241"/>
    </row>
    <row r="61" spans="2:30" x14ac:dyDescent="0.25">
      <c r="B61" s="206" t="s">
        <v>7</v>
      </c>
      <c r="C61" s="207" t="s">
        <v>29</v>
      </c>
      <c r="D61" s="9">
        <v>20</v>
      </c>
      <c r="E61" s="204">
        <v>0</v>
      </c>
      <c r="F61" s="248">
        <f>D61*E61*E57</f>
        <v>0</v>
      </c>
      <c r="G61" s="266">
        <f t="shared" si="0"/>
        <v>0</v>
      </c>
      <c r="H61" s="267">
        <f t="shared" si="1"/>
        <v>0</v>
      </c>
      <c r="I61" s="267">
        <f t="shared" si="1"/>
        <v>0</v>
      </c>
      <c r="J61" s="268">
        <f t="shared" si="1"/>
        <v>0</v>
      </c>
      <c r="K61" s="242">
        <f t="shared" si="2"/>
        <v>0</v>
      </c>
      <c r="L61" s="243"/>
      <c r="M61" s="243"/>
      <c r="N61" s="241"/>
      <c r="O61" s="242">
        <f t="shared" si="4"/>
        <v>0</v>
      </c>
      <c r="P61" s="243"/>
      <c r="Q61" s="243"/>
      <c r="R61" s="241">
        <f>F61</f>
        <v>0</v>
      </c>
      <c r="S61" s="244">
        <f t="shared" si="6"/>
        <v>0</v>
      </c>
      <c r="T61" s="243"/>
      <c r="U61" s="240"/>
      <c r="V61" s="241"/>
      <c r="W61" s="244">
        <f t="shared" si="7"/>
        <v>0</v>
      </c>
      <c r="X61" s="243"/>
      <c r="Y61" s="243"/>
      <c r="Z61" s="241"/>
      <c r="AA61" s="244">
        <f t="shared" si="8"/>
        <v>0</v>
      </c>
      <c r="AB61" s="243"/>
      <c r="AC61" s="243"/>
      <c r="AD61" s="241"/>
    </row>
    <row r="62" spans="2:30" ht="15.75" thickBot="1" x14ac:dyDescent="0.3">
      <c r="B62" s="206"/>
      <c r="F62" s="213"/>
      <c r="G62" s="266"/>
      <c r="H62" s="267"/>
      <c r="I62" s="267"/>
      <c r="J62" s="268"/>
      <c r="K62" s="242"/>
      <c r="L62" s="243"/>
      <c r="M62" s="243"/>
      <c r="N62" s="241"/>
      <c r="O62" s="242"/>
      <c r="P62" s="243"/>
      <c r="Q62" s="243"/>
      <c r="R62" s="241"/>
      <c r="S62" s="244"/>
      <c r="T62" s="243"/>
      <c r="U62" s="240"/>
      <c r="V62" s="241"/>
      <c r="W62" s="244"/>
      <c r="X62" s="243"/>
      <c r="Y62" s="243"/>
      <c r="Z62" s="241"/>
      <c r="AA62" s="244"/>
      <c r="AB62" s="243"/>
      <c r="AC62" s="243"/>
      <c r="AD62" s="241"/>
    </row>
    <row r="63" spans="2:30" ht="15.75" thickBot="1" x14ac:dyDescent="0.3">
      <c r="B63" s="214" t="s">
        <v>8</v>
      </c>
      <c r="C63" s="12"/>
      <c r="D63" s="12"/>
      <c r="E63" s="12"/>
      <c r="F63" s="249">
        <f t="shared" ref="F63:Z63" si="9">SUM(F48:F61)</f>
        <v>92500</v>
      </c>
      <c r="G63" s="269">
        <f t="shared" si="9"/>
        <v>62500</v>
      </c>
      <c r="H63" s="270">
        <f t="shared" si="9"/>
        <v>0</v>
      </c>
      <c r="I63" s="270">
        <f t="shared" si="9"/>
        <v>0</v>
      </c>
      <c r="J63" s="270">
        <f t="shared" si="9"/>
        <v>62500</v>
      </c>
      <c r="K63" s="252">
        <f t="shared" ca="1" si="9"/>
        <v>0</v>
      </c>
      <c r="L63" s="251">
        <f t="shared" si="9"/>
        <v>0</v>
      </c>
      <c r="M63" s="251">
        <f t="shared" si="9"/>
        <v>0</v>
      </c>
      <c r="N63" s="251">
        <f t="shared" ca="1" si="9"/>
        <v>0</v>
      </c>
      <c r="O63" s="252">
        <f t="shared" si="9"/>
        <v>0</v>
      </c>
      <c r="P63" s="251">
        <f t="shared" si="9"/>
        <v>0</v>
      </c>
      <c r="Q63" s="251">
        <f t="shared" si="9"/>
        <v>0</v>
      </c>
      <c r="R63" s="251">
        <f t="shared" si="9"/>
        <v>0</v>
      </c>
      <c r="S63" s="253">
        <f t="shared" si="9"/>
        <v>37500</v>
      </c>
      <c r="T63" s="253">
        <f t="shared" si="9"/>
        <v>0</v>
      </c>
      <c r="U63" s="253">
        <f t="shared" si="9"/>
        <v>0</v>
      </c>
      <c r="V63" s="253">
        <f t="shared" si="9"/>
        <v>37500</v>
      </c>
      <c r="W63" s="253">
        <f t="shared" si="9"/>
        <v>0</v>
      </c>
      <c r="X63" s="253">
        <f t="shared" si="9"/>
        <v>0</v>
      </c>
      <c r="Y63" s="253">
        <f t="shared" si="9"/>
        <v>0</v>
      </c>
      <c r="Z63" s="253">
        <f t="shared" si="9"/>
        <v>0</v>
      </c>
      <c r="AA63" s="253"/>
      <c r="AB63" s="254"/>
      <c r="AC63" s="254"/>
      <c r="AD63" s="251"/>
    </row>
    <row r="67" spans="6:6" x14ac:dyDescent="0.25">
      <c r="F67" s="257"/>
    </row>
    <row r="68" spans="6:6" x14ac:dyDescent="0.25">
      <c r="F68" s="257"/>
    </row>
    <row r="69" spans="6:6" x14ac:dyDescent="0.25">
      <c r="F69" s="257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80" zoomScaleNormal="80" workbookViewId="0">
      <selection activeCell="B2" sqref="B2"/>
    </sheetView>
  </sheetViews>
  <sheetFormatPr defaultRowHeight="15" x14ac:dyDescent="0.25"/>
  <cols>
    <col min="1" max="1" width="9.140625" style="204"/>
    <col min="2" max="2" width="33.5703125" style="204" bestFit="1" customWidth="1"/>
    <col min="3" max="3" width="9" style="203" bestFit="1" customWidth="1"/>
    <col min="4" max="5" width="9.140625" style="204"/>
    <col min="6" max="6" width="13.85546875" style="204" customWidth="1"/>
    <col min="7" max="7" width="12" style="204" customWidth="1"/>
    <col min="8" max="257" width="9.140625" style="204"/>
    <col min="258" max="258" width="33.5703125" style="204" bestFit="1" customWidth="1"/>
    <col min="259" max="259" width="9" style="204" bestFit="1" customWidth="1"/>
    <col min="260" max="261" width="9.140625" style="204"/>
    <col min="262" max="262" width="13.85546875" style="204" customWidth="1"/>
    <col min="263" max="263" width="12" style="204" customWidth="1"/>
    <col min="264" max="513" width="9.140625" style="204"/>
    <col min="514" max="514" width="33.5703125" style="204" bestFit="1" customWidth="1"/>
    <col min="515" max="515" width="9" style="204" bestFit="1" customWidth="1"/>
    <col min="516" max="517" width="9.140625" style="204"/>
    <col min="518" max="518" width="13.85546875" style="204" customWidth="1"/>
    <col min="519" max="519" width="12" style="204" customWidth="1"/>
    <col min="520" max="769" width="9.140625" style="204"/>
    <col min="770" max="770" width="33.5703125" style="204" bestFit="1" customWidth="1"/>
    <col min="771" max="771" width="9" style="204" bestFit="1" customWidth="1"/>
    <col min="772" max="773" width="9.140625" style="204"/>
    <col min="774" max="774" width="13.85546875" style="204" customWidth="1"/>
    <col min="775" max="775" width="12" style="204" customWidth="1"/>
    <col min="776" max="1025" width="9.140625" style="204"/>
    <col min="1026" max="1026" width="33.5703125" style="204" bestFit="1" customWidth="1"/>
    <col min="1027" max="1027" width="9" style="204" bestFit="1" customWidth="1"/>
    <col min="1028" max="1029" width="9.140625" style="204"/>
    <col min="1030" max="1030" width="13.85546875" style="204" customWidth="1"/>
    <col min="1031" max="1031" width="12" style="204" customWidth="1"/>
    <col min="1032" max="1281" width="9.140625" style="204"/>
    <col min="1282" max="1282" width="33.5703125" style="204" bestFit="1" customWidth="1"/>
    <col min="1283" max="1283" width="9" style="204" bestFit="1" customWidth="1"/>
    <col min="1284" max="1285" width="9.140625" style="204"/>
    <col min="1286" max="1286" width="13.85546875" style="204" customWidth="1"/>
    <col min="1287" max="1287" width="12" style="204" customWidth="1"/>
    <col min="1288" max="1537" width="9.140625" style="204"/>
    <col min="1538" max="1538" width="33.5703125" style="204" bestFit="1" customWidth="1"/>
    <col min="1539" max="1539" width="9" style="204" bestFit="1" customWidth="1"/>
    <col min="1540" max="1541" width="9.140625" style="204"/>
    <col min="1542" max="1542" width="13.85546875" style="204" customWidth="1"/>
    <col min="1543" max="1543" width="12" style="204" customWidth="1"/>
    <col min="1544" max="1793" width="9.140625" style="204"/>
    <col min="1794" max="1794" width="33.5703125" style="204" bestFit="1" customWidth="1"/>
    <col min="1795" max="1795" width="9" style="204" bestFit="1" customWidth="1"/>
    <col min="1796" max="1797" width="9.140625" style="204"/>
    <col min="1798" max="1798" width="13.85546875" style="204" customWidth="1"/>
    <col min="1799" max="1799" width="12" style="204" customWidth="1"/>
    <col min="1800" max="2049" width="9.140625" style="204"/>
    <col min="2050" max="2050" width="33.5703125" style="204" bestFit="1" customWidth="1"/>
    <col min="2051" max="2051" width="9" style="204" bestFit="1" customWidth="1"/>
    <col min="2052" max="2053" width="9.140625" style="204"/>
    <col min="2054" max="2054" width="13.85546875" style="204" customWidth="1"/>
    <col min="2055" max="2055" width="12" style="204" customWidth="1"/>
    <col min="2056" max="2305" width="9.140625" style="204"/>
    <col min="2306" max="2306" width="33.5703125" style="204" bestFit="1" customWidth="1"/>
    <col min="2307" max="2307" width="9" style="204" bestFit="1" customWidth="1"/>
    <col min="2308" max="2309" width="9.140625" style="204"/>
    <col min="2310" max="2310" width="13.85546875" style="204" customWidth="1"/>
    <col min="2311" max="2311" width="12" style="204" customWidth="1"/>
    <col min="2312" max="2561" width="9.140625" style="204"/>
    <col min="2562" max="2562" width="33.5703125" style="204" bestFit="1" customWidth="1"/>
    <col min="2563" max="2563" width="9" style="204" bestFit="1" customWidth="1"/>
    <col min="2564" max="2565" width="9.140625" style="204"/>
    <col min="2566" max="2566" width="13.85546875" style="204" customWidth="1"/>
    <col min="2567" max="2567" width="12" style="204" customWidth="1"/>
    <col min="2568" max="2817" width="9.140625" style="204"/>
    <col min="2818" max="2818" width="33.5703125" style="204" bestFit="1" customWidth="1"/>
    <col min="2819" max="2819" width="9" style="204" bestFit="1" customWidth="1"/>
    <col min="2820" max="2821" width="9.140625" style="204"/>
    <col min="2822" max="2822" width="13.85546875" style="204" customWidth="1"/>
    <col min="2823" max="2823" width="12" style="204" customWidth="1"/>
    <col min="2824" max="3073" width="9.140625" style="204"/>
    <col min="3074" max="3074" width="33.5703125" style="204" bestFit="1" customWidth="1"/>
    <col min="3075" max="3075" width="9" style="204" bestFit="1" customWidth="1"/>
    <col min="3076" max="3077" width="9.140625" style="204"/>
    <col min="3078" max="3078" width="13.85546875" style="204" customWidth="1"/>
    <col min="3079" max="3079" width="12" style="204" customWidth="1"/>
    <col min="3080" max="3329" width="9.140625" style="204"/>
    <col min="3330" max="3330" width="33.5703125" style="204" bestFit="1" customWidth="1"/>
    <col min="3331" max="3331" width="9" style="204" bestFit="1" customWidth="1"/>
    <col min="3332" max="3333" width="9.140625" style="204"/>
    <col min="3334" max="3334" width="13.85546875" style="204" customWidth="1"/>
    <col min="3335" max="3335" width="12" style="204" customWidth="1"/>
    <col min="3336" max="3585" width="9.140625" style="204"/>
    <col min="3586" max="3586" width="33.5703125" style="204" bestFit="1" customWidth="1"/>
    <col min="3587" max="3587" width="9" style="204" bestFit="1" customWidth="1"/>
    <col min="3588" max="3589" width="9.140625" style="204"/>
    <col min="3590" max="3590" width="13.85546875" style="204" customWidth="1"/>
    <col min="3591" max="3591" width="12" style="204" customWidth="1"/>
    <col min="3592" max="3841" width="9.140625" style="204"/>
    <col min="3842" max="3842" width="33.5703125" style="204" bestFit="1" customWidth="1"/>
    <col min="3843" max="3843" width="9" style="204" bestFit="1" customWidth="1"/>
    <col min="3844" max="3845" width="9.140625" style="204"/>
    <col min="3846" max="3846" width="13.85546875" style="204" customWidth="1"/>
    <col min="3847" max="3847" width="12" style="204" customWidth="1"/>
    <col min="3848" max="4097" width="9.140625" style="204"/>
    <col min="4098" max="4098" width="33.5703125" style="204" bestFit="1" customWidth="1"/>
    <col min="4099" max="4099" width="9" style="204" bestFit="1" customWidth="1"/>
    <col min="4100" max="4101" width="9.140625" style="204"/>
    <col min="4102" max="4102" width="13.85546875" style="204" customWidth="1"/>
    <col min="4103" max="4103" width="12" style="204" customWidth="1"/>
    <col min="4104" max="4353" width="9.140625" style="204"/>
    <col min="4354" max="4354" width="33.5703125" style="204" bestFit="1" customWidth="1"/>
    <col min="4355" max="4355" width="9" style="204" bestFit="1" customWidth="1"/>
    <col min="4356" max="4357" width="9.140625" style="204"/>
    <col min="4358" max="4358" width="13.85546875" style="204" customWidth="1"/>
    <col min="4359" max="4359" width="12" style="204" customWidth="1"/>
    <col min="4360" max="4609" width="9.140625" style="204"/>
    <col min="4610" max="4610" width="33.5703125" style="204" bestFit="1" customWidth="1"/>
    <col min="4611" max="4611" width="9" style="204" bestFit="1" customWidth="1"/>
    <col min="4612" max="4613" width="9.140625" style="204"/>
    <col min="4614" max="4614" width="13.85546875" style="204" customWidth="1"/>
    <col min="4615" max="4615" width="12" style="204" customWidth="1"/>
    <col min="4616" max="4865" width="9.140625" style="204"/>
    <col min="4866" max="4866" width="33.5703125" style="204" bestFit="1" customWidth="1"/>
    <col min="4867" max="4867" width="9" style="204" bestFit="1" customWidth="1"/>
    <col min="4868" max="4869" width="9.140625" style="204"/>
    <col min="4870" max="4870" width="13.85546875" style="204" customWidth="1"/>
    <col min="4871" max="4871" width="12" style="204" customWidth="1"/>
    <col min="4872" max="5121" width="9.140625" style="204"/>
    <col min="5122" max="5122" width="33.5703125" style="204" bestFit="1" customWidth="1"/>
    <col min="5123" max="5123" width="9" style="204" bestFit="1" customWidth="1"/>
    <col min="5124" max="5125" width="9.140625" style="204"/>
    <col min="5126" max="5126" width="13.85546875" style="204" customWidth="1"/>
    <col min="5127" max="5127" width="12" style="204" customWidth="1"/>
    <col min="5128" max="5377" width="9.140625" style="204"/>
    <col min="5378" max="5378" width="33.5703125" style="204" bestFit="1" customWidth="1"/>
    <col min="5379" max="5379" width="9" style="204" bestFit="1" customWidth="1"/>
    <col min="5380" max="5381" width="9.140625" style="204"/>
    <col min="5382" max="5382" width="13.85546875" style="204" customWidth="1"/>
    <col min="5383" max="5383" width="12" style="204" customWidth="1"/>
    <col min="5384" max="5633" width="9.140625" style="204"/>
    <col min="5634" max="5634" width="33.5703125" style="204" bestFit="1" customWidth="1"/>
    <col min="5635" max="5635" width="9" style="204" bestFit="1" customWidth="1"/>
    <col min="5636" max="5637" width="9.140625" style="204"/>
    <col min="5638" max="5638" width="13.85546875" style="204" customWidth="1"/>
    <col min="5639" max="5639" width="12" style="204" customWidth="1"/>
    <col min="5640" max="5889" width="9.140625" style="204"/>
    <col min="5890" max="5890" width="33.5703125" style="204" bestFit="1" customWidth="1"/>
    <col min="5891" max="5891" width="9" style="204" bestFit="1" customWidth="1"/>
    <col min="5892" max="5893" width="9.140625" style="204"/>
    <col min="5894" max="5894" width="13.85546875" style="204" customWidth="1"/>
    <col min="5895" max="5895" width="12" style="204" customWidth="1"/>
    <col min="5896" max="6145" width="9.140625" style="204"/>
    <col min="6146" max="6146" width="33.5703125" style="204" bestFit="1" customWidth="1"/>
    <col min="6147" max="6147" width="9" style="204" bestFit="1" customWidth="1"/>
    <col min="6148" max="6149" width="9.140625" style="204"/>
    <col min="6150" max="6150" width="13.85546875" style="204" customWidth="1"/>
    <col min="6151" max="6151" width="12" style="204" customWidth="1"/>
    <col min="6152" max="6401" width="9.140625" style="204"/>
    <col min="6402" max="6402" width="33.5703125" style="204" bestFit="1" customWidth="1"/>
    <col min="6403" max="6403" width="9" style="204" bestFit="1" customWidth="1"/>
    <col min="6404" max="6405" width="9.140625" style="204"/>
    <col min="6406" max="6406" width="13.85546875" style="204" customWidth="1"/>
    <col min="6407" max="6407" width="12" style="204" customWidth="1"/>
    <col min="6408" max="6657" width="9.140625" style="204"/>
    <col min="6658" max="6658" width="33.5703125" style="204" bestFit="1" customWidth="1"/>
    <col min="6659" max="6659" width="9" style="204" bestFit="1" customWidth="1"/>
    <col min="6660" max="6661" width="9.140625" style="204"/>
    <col min="6662" max="6662" width="13.85546875" style="204" customWidth="1"/>
    <col min="6663" max="6663" width="12" style="204" customWidth="1"/>
    <col min="6664" max="6913" width="9.140625" style="204"/>
    <col min="6914" max="6914" width="33.5703125" style="204" bestFit="1" customWidth="1"/>
    <col min="6915" max="6915" width="9" style="204" bestFit="1" customWidth="1"/>
    <col min="6916" max="6917" width="9.140625" style="204"/>
    <col min="6918" max="6918" width="13.85546875" style="204" customWidth="1"/>
    <col min="6919" max="6919" width="12" style="204" customWidth="1"/>
    <col min="6920" max="7169" width="9.140625" style="204"/>
    <col min="7170" max="7170" width="33.5703125" style="204" bestFit="1" customWidth="1"/>
    <col min="7171" max="7171" width="9" style="204" bestFit="1" customWidth="1"/>
    <col min="7172" max="7173" width="9.140625" style="204"/>
    <col min="7174" max="7174" width="13.85546875" style="204" customWidth="1"/>
    <col min="7175" max="7175" width="12" style="204" customWidth="1"/>
    <col min="7176" max="7425" width="9.140625" style="204"/>
    <col min="7426" max="7426" width="33.5703125" style="204" bestFit="1" customWidth="1"/>
    <col min="7427" max="7427" width="9" style="204" bestFit="1" customWidth="1"/>
    <col min="7428" max="7429" width="9.140625" style="204"/>
    <col min="7430" max="7430" width="13.85546875" style="204" customWidth="1"/>
    <col min="7431" max="7431" width="12" style="204" customWidth="1"/>
    <col min="7432" max="7681" width="9.140625" style="204"/>
    <col min="7682" max="7682" width="33.5703125" style="204" bestFit="1" customWidth="1"/>
    <col min="7683" max="7683" width="9" style="204" bestFit="1" customWidth="1"/>
    <col min="7684" max="7685" width="9.140625" style="204"/>
    <col min="7686" max="7686" width="13.85546875" style="204" customWidth="1"/>
    <col min="7687" max="7687" width="12" style="204" customWidth="1"/>
    <col min="7688" max="7937" width="9.140625" style="204"/>
    <col min="7938" max="7938" width="33.5703125" style="204" bestFit="1" customWidth="1"/>
    <col min="7939" max="7939" width="9" style="204" bestFit="1" customWidth="1"/>
    <col min="7940" max="7941" width="9.140625" style="204"/>
    <col min="7942" max="7942" width="13.85546875" style="204" customWidth="1"/>
    <col min="7943" max="7943" width="12" style="204" customWidth="1"/>
    <col min="7944" max="8193" width="9.140625" style="204"/>
    <col min="8194" max="8194" width="33.5703125" style="204" bestFit="1" customWidth="1"/>
    <col min="8195" max="8195" width="9" style="204" bestFit="1" customWidth="1"/>
    <col min="8196" max="8197" width="9.140625" style="204"/>
    <col min="8198" max="8198" width="13.85546875" style="204" customWidth="1"/>
    <col min="8199" max="8199" width="12" style="204" customWidth="1"/>
    <col min="8200" max="8449" width="9.140625" style="204"/>
    <col min="8450" max="8450" width="33.5703125" style="204" bestFit="1" customWidth="1"/>
    <col min="8451" max="8451" width="9" style="204" bestFit="1" customWidth="1"/>
    <col min="8452" max="8453" width="9.140625" style="204"/>
    <col min="8454" max="8454" width="13.85546875" style="204" customWidth="1"/>
    <col min="8455" max="8455" width="12" style="204" customWidth="1"/>
    <col min="8456" max="8705" width="9.140625" style="204"/>
    <col min="8706" max="8706" width="33.5703125" style="204" bestFit="1" customWidth="1"/>
    <col min="8707" max="8707" width="9" style="204" bestFit="1" customWidth="1"/>
    <col min="8708" max="8709" width="9.140625" style="204"/>
    <col min="8710" max="8710" width="13.85546875" style="204" customWidth="1"/>
    <col min="8711" max="8711" width="12" style="204" customWidth="1"/>
    <col min="8712" max="8961" width="9.140625" style="204"/>
    <col min="8962" max="8962" width="33.5703125" style="204" bestFit="1" customWidth="1"/>
    <col min="8963" max="8963" width="9" style="204" bestFit="1" customWidth="1"/>
    <col min="8964" max="8965" width="9.140625" style="204"/>
    <col min="8966" max="8966" width="13.85546875" style="204" customWidth="1"/>
    <col min="8967" max="8967" width="12" style="204" customWidth="1"/>
    <col min="8968" max="9217" width="9.140625" style="204"/>
    <col min="9218" max="9218" width="33.5703125" style="204" bestFit="1" customWidth="1"/>
    <col min="9219" max="9219" width="9" style="204" bestFit="1" customWidth="1"/>
    <col min="9220" max="9221" width="9.140625" style="204"/>
    <col min="9222" max="9222" width="13.85546875" style="204" customWidth="1"/>
    <col min="9223" max="9223" width="12" style="204" customWidth="1"/>
    <col min="9224" max="9473" width="9.140625" style="204"/>
    <col min="9474" max="9474" width="33.5703125" style="204" bestFit="1" customWidth="1"/>
    <col min="9475" max="9475" width="9" style="204" bestFit="1" customWidth="1"/>
    <col min="9476" max="9477" width="9.140625" style="204"/>
    <col min="9478" max="9478" width="13.85546875" style="204" customWidth="1"/>
    <col min="9479" max="9479" width="12" style="204" customWidth="1"/>
    <col min="9480" max="9729" width="9.140625" style="204"/>
    <col min="9730" max="9730" width="33.5703125" style="204" bestFit="1" customWidth="1"/>
    <col min="9731" max="9731" width="9" style="204" bestFit="1" customWidth="1"/>
    <col min="9732" max="9733" width="9.140625" style="204"/>
    <col min="9734" max="9734" width="13.85546875" style="204" customWidth="1"/>
    <col min="9735" max="9735" width="12" style="204" customWidth="1"/>
    <col min="9736" max="9985" width="9.140625" style="204"/>
    <col min="9986" max="9986" width="33.5703125" style="204" bestFit="1" customWidth="1"/>
    <col min="9987" max="9987" width="9" style="204" bestFit="1" customWidth="1"/>
    <col min="9988" max="9989" width="9.140625" style="204"/>
    <col min="9990" max="9990" width="13.85546875" style="204" customWidth="1"/>
    <col min="9991" max="9991" width="12" style="204" customWidth="1"/>
    <col min="9992" max="10241" width="9.140625" style="204"/>
    <col min="10242" max="10242" width="33.5703125" style="204" bestFit="1" customWidth="1"/>
    <col min="10243" max="10243" width="9" style="204" bestFit="1" customWidth="1"/>
    <col min="10244" max="10245" width="9.140625" style="204"/>
    <col min="10246" max="10246" width="13.85546875" style="204" customWidth="1"/>
    <col min="10247" max="10247" width="12" style="204" customWidth="1"/>
    <col min="10248" max="10497" width="9.140625" style="204"/>
    <col min="10498" max="10498" width="33.5703125" style="204" bestFit="1" customWidth="1"/>
    <col min="10499" max="10499" width="9" style="204" bestFit="1" customWidth="1"/>
    <col min="10500" max="10501" width="9.140625" style="204"/>
    <col min="10502" max="10502" width="13.85546875" style="204" customWidth="1"/>
    <col min="10503" max="10503" width="12" style="204" customWidth="1"/>
    <col min="10504" max="10753" width="9.140625" style="204"/>
    <col min="10754" max="10754" width="33.5703125" style="204" bestFit="1" customWidth="1"/>
    <col min="10755" max="10755" width="9" style="204" bestFit="1" customWidth="1"/>
    <col min="10756" max="10757" width="9.140625" style="204"/>
    <col min="10758" max="10758" width="13.85546875" style="204" customWidth="1"/>
    <col min="10759" max="10759" width="12" style="204" customWidth="1"/>
    <col min="10760" max="11009" width="9.140625" style="204"/>
    <col min="11010" max="11010" width="33.5703125" style="204" bestFit="1" customWidth="1"/>
    <col min="11011" max="11011" width="9" style="204" bestFit="1" customWidth="1"/>
    <col min="11012" max="11013" width="9.140625" style="204"/>
    <col min="11014" max="11014" width="13.85546875" style="204" customWidth="1"/>
    <col min="11015" max="11015" width="12" style="204" customWidth="1"/>
    <col min="11016" max="11265" width="9.140625" style="204"/>
    <col min="11266" max="11266" width="33.5703125" style="204" bestFit="1" customWidth="1"/>
    <col min="11267" max="11267" width="9" style="204" bestFit="1" customWidth="1"/>
    <col min="11268" max="11269" width="9.140625" style="204"/>
    <col min="11270" max="11270" width="13.85546875" style="204" customWidth="1"/>
    <col min="11271" max="11271" width="12" style="204" customWidth="1"/>
    <col min="11272" max="11521" width="9.140625" style="204"/>
    <col min="11522" max="11522" width="33.5703125" style="204" bestFit="1" customWidth="1"/>
    <col min="11523" max="11523" width="9" style="204" bestFit="1" customWidth="1"/>
    <col min="11524" max="11525" width="9.140625" style="204"/>
    <col min="11526" max="11526" width="13.85546875" style="204" customWidth="1"/>
    <col min="11527" max="11527" width="12" style="204" customWidth="1"/>
    <col min="11528" max="11777" width="9.140625" style="204"/>
    <col min="11778" max="11778" width="33.5703125" style="204" bestFit="1" customWidth="1"/>
    <col min="11779" max="11779" width="9" style="204" bestFit="1" customWidth="1"/>
    <col min="11780" max="11781" width="9.140625" style="204"/>
    <col min="11782" max="11782" width="13.85546875" style="204" customWidth="1"/>
    <col min="11783" max="11783" width="12" style="204" customWidth="1"/>
    <col min="11784" max="12033" width="9.140625" style="204"/>
    <col min="12034" max="12034" width="33.5703125" style="204" bestFit="1" customWidth="1"/>
    <col min="12035" max="12035" width="9" style="204" bestFit="1" customWidth="1"/>
    <col min="12036" max="12037" width="9.140625" style="204"/>
    <col min="12038" max="12038" width="13.85546875" style="204" customWidth="1"/>
    <col min="12039" max="12039" width="12" style="204" customWidth="1"/>
    <col min="12040" max="12289" width="9.140625" style="204"/>
    <col min="12290" max="12290" width="33.5703125" style="204" bestFit="1" customWidth="1"/>
    <col min="12291" max="12291" width="9" style="204" bestFit="1" customWidth="1"/>
    <col min="12292" max="12293" width="9.140625" style="204"/>
    <col min="12294" max="12294" width="13.85546875" style="204" customWidth="1"/>
    <col min="12295" max="12295" width="12" style="204" customWidth="1"/>
    <col min="12296" max="12545" width="9.140625" style="204"/>
    <col min="12546" max="12546" width="33.5703125" style="204" bestFit="1" customWidth="1"/>
    <col min="12547" max="12547" width="9" style="204" bestFit="1" customWidth="1"/>
    <col min="12548" max="12549" width="9.140625" style="204"/>
    <col min="12550" max="12550" width="13.85546875" style="204" customWidth="1"/>
    <col min="12551" max="12551" width="12" style="204" customWidth="1"/>
    <col min="12552" max="12801" width="9.140625" style="204"/>
    <col min="12802" max="12802" width="33.5703125" style="204" bestFit="1" customWidth="1"/>
    <col min="12803" max="12803" width="9" style="204" bestFit="1" customWidth="1"/>
    <col min="12804" max="12805" width="9.140625" style="204"/>
    <col min="12806" max="12806" width="13.85546875" style="204" customWidth="1"/>
    <col min="12807" max="12807" width="12" style="204" customWidth="1"/>
    <col min="12808" max="13057" width="9.140625" style="204"/>
    <col min="13058" max="13058" width="33.5703125" style="204" bestFit="1" customWidth="1"/>
    <col min="13059" max="13059" width="9" style="204" bestFit="1" customWidth="1"/>
    <col min="13060" max="13061" width="9.140625" style="204"/>
    <col min="13062" max="13062" width="13.85546875" style="204" customWidth="1"/>
    <col min="13063" max="13063" width="12" style="204" customWidth="1"/>
    <col min="13064" max="13313" width="9.140625" style="204"/>
    <col min="13314" max="13314" width="33.5703125" style="204" bestFit="1" customWidth="1"/>
    <col min="13315" max="13315" width="9" style="204" bestFit="1" customWidth="1"/>
    <col min="13316" max="13317" width="9.140625" style="204"/>
    <col min="13318" max="13318" width="13.85546875" style="204" customWidth="1"/>
    <col min="13319" max="13319" width="12" style="204" customWidth="1"/>
    <col min="13320" max="13569" width="9.140625" style="204"/>
    <col min="13570" max="13570" width="33.5703125" style="204" bestFit="1" customWidth="1"/>
    <col min="13571" max="13571" width="9" style="204" bestFit="1" customWidth="1"/>
    <col min="13572" max="13573" width="9.140625" style="204"/>
    <col min="13574" max="13574" width="13.85546875" style="204" customWidth="1"/>
    <col min="13575" max="13575" width="12" style="204" customWidth="1"/>
    <col min="13576" max="13825" width="9.140625" style="204"/>
    <col min="13826" max="13826" width="33.5703125" style="204" bestFit="1" customWidth="1"/>
    <col min="13827" max="13827" width="9" style="204" bestFit="1" customWidth="1"/>
    <col min="13828" max="13829" width="9.140625" style="204"/>
    <col min="13830" max="13830" width="13.85546875" style="204" customWidth="1"/>
    <col min="13831" max="13831" width="12" style="204" customWidth="1"/>
    <col min="13832" max="14081" width="9.140625" style="204"/>
    <col min="14082" max="14082" width="33.5703125" style="204" bestFit="1" customWidth="1"/>
    <col min="14083" max="14083" width="9" style="204" bestFit="1" customWidth="1"/>
    <col min="14084" max="14085" width="9.140625" style="204"/>
    <col min="14086" max="14086" width="13.85546875" style="204" customWidth="1"/>
    <col min="14087" max="14087" width="12" style="204" customWidth="1"/>
    <col min="14088" max="14337" width="9.140625" style="204"/>
    <col min="14338" max="14338" width="33.5703125" style="204" bestFit="1" customWidth="1"/>
    <col min="14339" max="14339" width="9" style="204" bestFit="1" customWidth="1"/>
    <col min="14340" max="14341" width="9.140625" style="204"/>
    <col min="14342" max="14342" width="13.85546875" style="204" customWidth="1"/>
    <col min="14343" max="14343" width="12" style="204" customWidth="1"/>
    <col min="14344" max="14593" width="9.140625" style="204"/>
    <col min="14594" max="14594" width="33.5703125" style="204" bestFit="1" customWidth="1"/>
    <col min="14595" max="14595" width="9" style="204" bestFit="1" customWidth="1"/>
    <col min="14596" max="14597" width="9.140625" style="204"/>
    <col min="14598" max="14598" width="13.85546875" style="204" customWidth="1"/>
    <col min="14599" max="14599" width="12" style="204" customWidth="1"/>
    <col min="14600" max="14849" width="9.140625" style="204"/>
    <col min="14850" max="14850" width="33.5703125" style="204" bestFit="1" customWidth="1"/>
    <col min="14851" max="14851" width="9" style="204" bestFit="1" customWidth="1"/>
    <col min="14852" max="14853" width="9.140625" style="204"/>
    <col min="14854" max="14854" width="13.85546875" style="204" customWidth="1"/>
    <col min="14855" max="14855" width="12" style="204" customWidth="1"/>
    <col min="14856" max="15105" width="9.140625" style="204"/>
    <col min="15106" max="15106" width="33.5703125" style="204" bestFit="1" customWidth="1"/>
    <col min="15107" max="15107" width="9" style="204" bestFit="1" customWidth="1"/>
    <col min="15108" max="15109" width="9.140625" style="204"/>
    <col min="15110" max="15110" width="13.85546875" style="204" customWidth="1"/>
    <col min="15111" max="15111" width="12" style="204" customWidth="1"/>
    <col min="15112" max="15361" width="9.140625" style="204"/>
    <col min="15362" max="15362" width="33.5703125" style="204" bestFit="1" customWidth="1"/>
    <col min="15363" max="15363" width="9" style="204" bestFit="1" customWidth="1"/>
    <col min="15364" max="15365" width="9.140625" style="204"/>
    <col min="15366" max="15366" width="13.85546875" style="204" customWidth="1"/>
    <col min="15367" max="15367" width="12" style="204" customWidth="1"/>
    <col min="15368" max="15617" width="9.140625" style="204"/>
    <col min="15618" max="15618" width="33.5703125" style="204" bestFit="1" customWidth="1"/>
    <col min="15619" max="15619" width="9" style="204" bestFit="1" customWidth="1"/>
    <col min="15620" max="15621" width="9.140625" style="204"/>
    <col min="15622" max="15622" width="13.85546875" style="204" customWidth="1"/>
    <col min="15623" max="15623" width="12" style="204" customWidth="1"/>
    <col min="15624" max="15873" width="9.140625" style="204"/>
    <col min="15874" max="15874" width="33.5703125" style="204" bestFit="1" customWidth="1"/>
    <col min="15875" max="15875" width="9" style="204" bestFit="1" customWidth="1"/>
    <col min="15876" max="15877" width="9.140625" style="204"/>
    <col min="15878" max="15878" width="13.85546875" style="204" customWidth="1"/>
    <col min="15879" max="15879" width="12" style="204" customWidth="1"/>
    <col min="15880" max="16129" width="9.140625" style="204"/>
    <col min="16130" max="16130" width="33.5703125" style="204" bestFit="1" customWidth="1"/>
    <col min="16131" max="16131" width="9" style="204" bestFit="1" customWidth="1"/>
    <col min="16132" max="16133" width="9.140625" style="204"/>
    <col min="16134" max="16134" width="13.85546875" style="204" customWidth="1"/>
    <col min="16135" max="16135" width="12" style="204" customWidth="1"/>
    <col min="16136" max="16384" width="9.140625" style="204"/>
  </cols>
  <sheetData>
    <row r="2" spans="2:4" x14ac:dyDescent="0.25">
      <c r="B2" s="202"/>
    </row>
    <row r="3" spans="2:4" x14ac:dyDescent="0.25">
      <c r="B3" s="204" t="s">
        <v>63</v>
      </c>
    </row>
    <row r="4" spans="2:4" x14ac:dyDescent="0.25">
      <c r="B4" s="204" t="s">
        <v>94</v>
      </c>
    </row>
    <row r="5" spans="2:4" x14ac:dyDescent="0.25">
      <c r="B5" s="204" t="s">
        <v>96</v>
      </c>
    </row>
    <row r="6" spans="2:4" x14ac:dyDescent="0.25">
      <c r="B6" s="213" t="s">
        <v>196</v>
      </c>
    </row>
    <row r="8" spans="2:4" x14ac:dyDescent="0.25">
      <c r="B8" s="204">
        <v>2021</v>
      </c>
    </row>
    <row r="9" spans="2:4" ht="15.75" thickBot="1" x14ac:dyDescent="0.3">
      <c r="B9" s="247" t="s">
        <v>291</v>
      </c>
      <c r="C9" s="207" t="s">
        <v>0</v>
      </c>
      <c r="D9" s="9"/>
    </row>
    <row r="10" spans="2:4" ht="15.75" hidden="1" thickBot="1" x14ac:dyDescent="0.3">
      <c r="B10" s="206" t="s">
        <v>15</v>
      </c>
      <c r="C10" s="207" t="s">
        <v>9</v>
      </c>
      <c r="D10" s="9">
        <f>1+D13</f>
        <v>1</v>
      </c>
    </row>
    <row r="11" spans="2:4" ht="15.75" hidden="1" thickBot="1" x14ac:dyDescent="0.3">
      <c r="B11" s="206" t="s">
        <v>13</v>
      </c>
      <c r="C11" s="207" t="s">
        <v>21</v>
      </c>
      <c r="D11" s="9">
        <f>SUM(D13:D20)</f>
        <v>1</v>
      </c>
    </row>
    <row r="12" spans="2:4" ht="15.75" hidden="1" thickBot="1" x14ac:dyDescent="0.3">
      <c r="B12" s="206"/>
      <c r="C12" s="207"/>
    </row>
    <row r="13" spans="2:4" ht="30.75" hidden="1" thickBot="1" x14ac:dyDescent="0.3">
      <c r="B13" s="15" t="s">
        <v>16</v>
      </c>
      <c r="C13" s="207"/>
      <c r="D13" s="208"/>
    </row>
    <row r="14" spans="2:4" ht="30.75" hidden="1" thickBot="1" x14ac:dyDescent="0.3">
      <c r="B14" s="15" t="s">
        <v>28</v>
      </c>
      <c r="C14" s="207"/>
      <c r="D14" s="208"/>
    </row>
    <row r="15" spans="2:4" ht="30.75" hidden="1" thickBot="1" x14ac:dyDescent="0.3">
      <c r="B15" s="15" t="s">
        <v>22</v>
      </c>
      <c r="C15" s="207"/>
      <c r="D15" s="208"/>
    </row>
    <row r="16" spans="2:4" ht="30.75" hidden="1" thickBot="1" x14ac:dyDescent="0.3">
      <c r="B16" s="15" t="s">
        <v>17</v>
      </c>
      <c r="C16" s="207"/>
      <c r="D16" s="208">
        <v>1</v>
      </c>
    </row>
    <row r="17" spans="1:6" ht="30.75" hidden="1" thickBot="1" x14ac:dyDescent="0.3">
      <c r="B17" s="15" t="s">
        <v>18</v>
      </c>
      <c r="C17" s="207"/>
      <c r="D17" s="208"/>
    </row>
    <row r="18" spans="1:6" ht="30.75" hidden="1" thickBot="1" x14ac:dyDescent="0.3">
      <c r="B18" s="15" t="s">
        <v>19</v>
      </c>
      <c r="C18" s="207"/>
      <c r="D18" s="208"/>
    </row>
    <row r="19" spans="1:6" ht="30.75" hidden="1" thickBot="1" x14ac:dyDescent="0.3">
      <c r="B19" s="15" t="s">
        <v>27</v>
      </c>
      <c r="C19" s="207"/>
      <c r="D19" s="208"/>
    </row>
    <row r="20" spans="1:6" ht="30.75" hidden="1" thickBot="1" x14ac:dyDescent="0.3">
      <c r="B20" s="15" t="s">
        <v>20</v>
      </c>
      <c r="C20" s="207"/>
      <c r="D20" s="208"/>
    </row>
    <row r="21" spans="1:6" ht="15.75" hidden="1" thickBot="1" x14ac:dyDescent="0.3">
      <c r="C21" s="207"/>
    </row>
    <row r="22" spans="1:6" ht="18" hidden="1" thickBot="1" x14ac:dyDescent="0.35">
      <c r="B22" s="209" t="s">
        <v>40</v>
      </c>
      <c r="C22" s="210"/>
      <c r="D22" s="209"/>
      <c r="E22" s="209"/>
      <c r="F22" s="209"/>
    </row>
    <row r="23" spans="1:6" ht="15.75" hidden="1" thickBot="1" x14ac:dyDescent="0.3">
      <c r="A23" s="204" t="e">
        <f>#REF!</f>
        <v>#REF!</v>
      </c>
      <c r="C23" s="207"/>
      <c r="D23" s="211" t="e">
        <f>#REF!</f>
        <v>#REF!</v>
      </c>
    </row>
    <row r="24" spans="1:6" ht="15.75" hidden="1" thickBot="1" x14ac:dyDescent="0.3">
      <c r="A24" s="204" t="e">
        <f>#REF!</f>
        <v>#REF!</v>
      </c>
      <c r="C24" s="207"/>
      <c r="D24" s="211" t="e">
        <f>#REF!</f>
        <v>#REF!</v>
      </c>
    </row>
    <row r="25" spans="1:6" ht="15.75" hidden="1" thickBot="1" x14ac:dyDescent="0.3">
      <c r="C25" s="207"/>
      <c r="D25" s="207" t="s">
        <v>12</v>
      </c>
      <c r="E25" s="207" t="s">
        <v>10</v>
      </c>
      <c r="F25" s="207" t="s">
        <v>11</v>
      </c>
    </row>
    <row r="26" spans="1:6" ht="15.75" hidden="1" thickBot="1" x14ac:dyDescent="0.3">
      <c r="B26" s="206" t="s">
        <v>23</v>
      </c>
      <c r="C26" s="207" t="s">
        <v>1</v>
      </c>
      <c r="D26" s="9" t="e">
        <f>#REF!*D23</f>
        <v>#REF!</v>
      </c>
      <c r="F26" s="212" t="e">
        <f>D26*E26</f>
        <v>#REF!</v>
      </c>
    </row>
    <row r="27" spans="1:6" ht="15.75" hidden="1" thickBot="1" x14ac:dyDescent="0.3">
      <c r="B27" s="206" t="s">
        <v>2</v>
      </c>
      <c r="C27" s="207" t="s">
        <v>1</v>
      </c>
      <c r="D27" s="9" t="e">
        <f>#REF!*D23</f>
        <v>#REF!</v>
      </c>
      <c r="F27" s="212" t="e">
        <f>D27*E27</f>
        <v>#REF!</v>
      </c>
    </row>
    <row r="28" spans="1:6" ht="15.75" hidden="1" thickBot="1" x14ac:dyDescent="0.3">
      <c r="B28" s="206" t="s">
        <v>3</v>
      </c>
      <c r="C28" s="207" t="s">
        <v>1</v>
      </c>
      <c r="D28" s="9" t="e">
        <f>#REF!*D23</f>
        <v>#REF!</v>
      </c>
      <c r="F28" s="212" t="e">
        <f>D28*E28</f>
        <v>#REF!</v>
      </c>
    </row>
    <row r="29" spans="1:6" ht="15.75" hidden="1" thickBot="1" x14ac:dyDescent="0.3">
      <c r="B29" s="206" t="s">
        <v>4</v>
      </c>
      <c r="C29" s="207" t="s">
        <v>6</v>
      </c>
      <c r="D29" s="9" t="e">
        <f>#REF!*D23</f>
        <v>#REF!</v>
      </c>
      <c r="F29" s="212" t="e">
        <f>D29*E29</f>
        <v>#REF!</v>
      </c>
    </row>
    <row r="30" spans="1:6" ht="15.75" hidden="1" thickBot="1" x14ac:dyDescent="0.3">
      <c r="B30" s="206"/>
      <c r="C30" s="207"/>
      <c r="D30" s="9"/>
      <c r="F30" s="212"/>
    </row>
    <row r="31" spans="1:6" ht="15.75" hidden="1" thickBot="1" x14ac:dyDescent="0.3">
      <c r="B31" s="206" t="s">
        <v>24</v>
      </c>
      <c r="C31" s="207" t="s">
        <v>29</v>
      </c>
      <c r="D31" s="9" t="e">
        <f>#REF!*D24</f>
        <v>#REF!</v>
      </c>
      <c r="F31" s="212" t="e">
        <f>D31*E31</f>
        <v>#REF!</v>
      </c>
    </row>
    <row r="32" spans="1:6" ht="15.75" hidden="1" thickBot="1" x14ac:dyDescent="0.3">
      <c r="B32" s="206" t="s">
        <v>26</v>
      </c>
      <c r="C32" s="207" t="s">
        <v>29</v>
      </c>
      <c r="D32" s="9">
        <v>35</v>
      </c>
      <c r="F32" s="212">
        <f>D32*E32</f>
        <v>0</v>
      </c>
    </row>
    <row r="33" spans="2:30" ht="15.75" hidden="1" thickBot="1" x14ac:dyDescent="0.3">
      <c r="B33" s="206"/>
      <c r="C33" s="207"/>
      <c r="D33" s="9"/>
      <c r="F33" s="212"/>
    </row>
    <row r="34" spans="2:30" ht="15.75" hidden="1" thickBot="1" x14ac:dyDescent="0.3">
      <c r="B34" s="206" t="s">
        <v>36</v>
      </c>
      <c r="C34" s="207" t="s">
        <v>34</v>
      </c>
      <c r="D34" s="9">
        <v>100</v>
      </c>
      <c r="F34" s="212">
        <f>D34*E34</f>
        <v>0</v>
      </c>
    </row>
    <row r="35" spans="2:30" ht="15.75" hidden="1" thickBot="1" x14ac:dyDescent="0.3">
      <c r="B35" s="206" t="s">
        <v>33</v>
      </c>
      <c r="C35" s="207" t="s">
        <v>34</v>
      </c>
      <c r="D35" s="9">
        <v>8</v>
      </c>
      <c r="F35" s="212">
        <f>D35*E35</f>
        <v>0</v>
      </c>
    </row>
    <row r="36" spans="2:30" ht="15.75" hidden="1" thickBot="1" x14ac:dyDescent="0.3">
      <c r="B36" s="206"/>
      <c r="C36" s="207"/>
      <c r="D36" s="9"/>
      <c r="F36" s="212"/>
    </row>
    <row r="37" spans="2:30" ht="15.75" hidden="1" thickBot="1" x14ac:dyDescent="0.3">
      <c r="B37" s="206" t="s">
        <v>25</v>
      </c>
      <c r="C37" s="207" t="s">
        <v>31</v>
      </c>
      <c r="D37" s="9"/>
      <c r="F37" s="212" t="e">
        <f>SUM(F38:F41)</f>
        <v>#REF!</v>
      </c>
    </row>
    <row r="38" spans="2:30" ht="15.75" hidden="1" thickBot="1" x14ac:dyDescent="0.3">
      <c r="B38" s="206" t="s">
        <v>32</v>
      </c>
      <c r="C38" s="207" t="s">
        <v>35</v>
      </c>
      <c r="D38" s="9" t="e">
        <f>#REF!*D23</f>
        <v>#REF!</v>
      </c>
      <c r="F38" s="212" t="e">
        <f>D38*E38</f>
        <v>#REF!</v>
      </c>
    </row>
    <row r="39" spans="2:30" ht="15.75" hidden="1" thickBot="1" x14ac:dyDescent="0.3">
      <c r="B39" s="206" t="s">
        <v>5</v>
      </c>
      <c r="C39" s="207" t="s">
        <v>35</v>
      </c>
      <c r="D39" s="19" t="e">
        <f>#REF!*D23</f>
        <v>#REF!</v>
      </c>
      <c r="F39" s="212" t="e">
        <f>D39*E39</f>
        <v>#REF!</v>
      </c>
    </row>
    <row r="40" spans="2:30" ht="15.75" hidden="1" thickBot="1" x14ac:dyDescent="0.3">
      <c r="B40" s="206" t="s">
        <v>30</v>
      </c>
      <c r="C40" s="207" t="s">
        <v>29</v>
      </c>
      <c r="D40" s="9">
        <v>40</v>
      </c>
      <c r="F40" s="212">
        <f>D40*E40*E37</f>
        <v>0</v>
      </c>
    </row>
    <row r="41" spans="2:30" ht="15.75" hidden="1" thickBot="1" x14ac:dyDescent="0.3">
      <c r="B41" s="206" t="s">
        <v>7</v>
      </c>
      <c r="C41" s="207" t="s">
        <v>29</v>
      </c>
      <c r="D41" s="9">
        <v>20</v>
      </c>
      <c r="F41" s="212">
        <f>D41*E41*E37</f>
        <v>0</v>
      </c>
    </row>
    <row r="42" spans="2:30" ht="15.75" hidden="1" thickBot="1" x14ac:dyDescent="0.3">
      <c r="B42" s="206"/>
      <c r="F42" s="213"/>
    </row>
    <row r="43" spans="2:30" ht="15.75" hidden="1" thickBot="1" x14ac:dyDescent="0.3">
      <c r="B43" s="214" t="s">
        <v>8</v>
      </c>
      <c r="C43" s="12"/>
      <c r="D43" s="12"/>
      <c r="E43" s="12"/>
      <c r="F43" s="215" t="e">
        <f>SUM(F26:F37)</f>
        <v>#REF!</v>
      </c>
    </row>
    <row r="44" spans="2:30" ht="15.75" hidden="1" thickBot="1" x14ac:dyDescent="0.3"/>
    <row r="45" spans="2:30" ht="18" thickBot="1" x14ac:dyDescent="0.35">
      <c r="B45" s="209"/>
      <c r="C45" s="210"/>
      <c r="D45" s="209"/>
      <c r="E45" s="209"/>
      <c r="F45" s="209"/>
      <c r="G45" s="322" t="s">
        <v>68</v>
      </c>
      <c r="H45" s="323"/>
      <c r="I45" s="323"/>
      <c r="J45" s="324"/>
      <c r="K45" s="319">
        <v>2021</v>
      </c>
      <c r="L45" s="320"/>
      <c r="M45" s="320"/>
      <c r="N45" s="321"/>
      <c r="O45" s="319">
        <v>2022</v>
      </c>
      <c r="P45" s="320"/>
      <c r="Q45" s="320"/>
      <c r="R45" s="321"/>
      <c r="S45" s="319">
        <v>2023</v>
      </c>
      <c r="T45" s="320"/>
      <c r="U45" s="320"/>
      <c r="V45" s="321"/>
      <c r="W45" s="319">
        <v>2024</v>
      </c>
      <c r="X45" s="320"/>
      <c r="Y45" s="320"/>
      <c r="Z45" s="321"/>
      <c r="AA45" s="319">
        <v>2025</v>
      </c>
      <c r="AB45" s="320"/>
      <c r="AC45" s="320"/>
      <c r="AD45" s="321"/>
    </row>
    <row r="46" spans="2:30" ht="16.5" thickTop="1" thickBot="1" x14ac:dyDescent="0.3">
      <c r="C46" s="207"/>
      <c r="G46" s="260" t="s">
        <v>39</v>
      </c>
      <c r="H46" s="261" t="s">
        <v>102</v>
      </c>
      <c r="I46" s="261" t="s">
        <v>66</v>
      </c>
      <c r="J46" s="262" t="s">
        <v>65</v>
      </c>
      <c r="K46" s="219" t="s">
        <v>39</v>
      </c>
      <c r="L46" s="220" t="s">
        <v>102</v>
      </c>
      <c r="M46" s="220" t="s">
        <v>66</v>
      </c>
      <c r="N46" s="221" t="s">
        <v>65</v>
      </c>
      <c r="O46" s="222" t="s">
        <v>39</v>
      </c>
      <c r="P46" s="220" t="s">
        <v>102</v>
      </c>
      <c r="Q46" s="223" t="s">
        <v>66</v>
      </c>
      <c r="R46" s="224" t="s">
        <v>65</v>
      </c>
      <c r="S46" s="225" t="s">
        <v>39</v>
      </c>
      <c r="T46" s="226" t="s">
        <v>102</v>
      </c>
      <c r="U46" s="226" t="s">
        <v>66</v>
      </c>
      <c r="V46" s="227" t="s">
        <v>65</v>
      </c>
      <c r="W46" s="228" t="s">
        <v>39</v>
      </c>
      <c r="X46" s="226" t="s">
        <v>102</v>
      </c>
      <c r="Y46" s="226" t="s">
        <v>66</v>
      </c>
      <c r="Z46" s="227" t="s">
        <v>65</v>
      </c>
      <c r="AA46" s="228" t="s">
        <v>39</v>
      </c>
      <c r="AB46" s="226" t="s">
        <v>102</v>
      </c>
      <c r="AC46" s="229" t="s">
        <v>66</v>
      </c>
      <c r="AD46" s="230" t="s">
        <v>65</v>
      </c>
    </row>
    <row r="47" spans="2:30" x14ac:dyDescent="0.25">
      <c r="C47" s="207"/>
      <c r="D47" s="207" t="s">
        <v>12</v>
      </c>
      <c r="E47" s="207" t="s">
        <v>10</v>
      </c>
      <c r="F47" s="207" t="s">
        <v>11</v>
      </c>
      <c r="G47" s="263"/>
      <c r="H47" s="264"/>
      <c r="I47" s="264"/>
      <c r="J47" s="265"/>
      <c r="K47" s="234"/>
      <c r="L47" s="235"/>
      <c r="M47" s="235"/>
      <c r="N47" s="236"/>
      <c r="O47" s="237"/>
      <c r="P47" s="235"/>
      <c r="Q47" s="235"/>
      <c r="R47" s="236"/>
      <c r="S47" s="238"/>
      <c r="T47" s="235"/>
      <c r="U47" s="232"/>
      <c r="V47" s="236"/>
      <c r="W47" s="238"/>
      <c r="X47" s="235"/>
      <c r="Y47" s="235"/>
      <c r="Z47" s="236"/>
      <c r="AA47" s="238"/>
      <c r="AB47" s="235"/>
      <c r="AC47" s="235"/>
      <c r="AD47" s="236"/>
    </row>
    <row r="48" spans="2:30" x14ac:dyDescent="0.25">
      <c r="B48" s="206" t="s">
        <v>23</v>
      </c>
      <c r="C48" s="207" t="s">
        <v>1</v>
      </c>
      <c r="D48" s="9">
        <v>2500</v>
      </c>
      <c r="E48" s="204">
        <v>1</v>
      </c>
      <c r="F48" s="212">
        <f>D48*E48</f>
        <v>2500</v>
      </c>
      <c r="G48" s="266">
        <f>SUM(H48:J48)</f>
        <v>2500</v>
      </c>
      <c r="H48" s="267">
        <f>L48+P48+T48+X48+AB48</f>
        <v>0</v>
      </c>
      <c r="I48" s="267">
        <f>M48+Q48+U48+Y48+AC48</f>
        <v>0</v>
      </c>
      <c r="J48" s="268">
        <f>N48+R48+V48+Z48+AD48</f>
        <v>2500</v>
      </c>
      <c r="K48" s="242">
        <f>SUM(L48:N48)</f>
        <v>0</v>
      </c>
      <c r="L48" s="243"/>
      <c r="M48" s="243"/>
      <c r="N48" s="241"/>
      <c r="O48" s="242">
        <f t="shared" ref="O48:O61" si="0">SUM(P48:R48)</f>
        <v>2500</v>
      </c>
      <c r="P48" s="243"/>
      <c r="Q48" s="243"/>
      <c r="R48" s="241">
        <f t="shared" ref="R48:R56" si="1">F48</f>
        <v>2500</v>
      </c>
      <c r="S48" s="244">
        <f>SUM(T48:V48)</f>
        <v>0</v>
      </c>
      <c r="T48" s="243"/>
      <c r="U48" s="240"/>
      <c r="V48" s="241"/>
      <c r="W48" s="244">
        <f>SUM(X48:Z48)</f>
        <v>0</v>
      </c>
      <c r="X48" s="243"/>
      <c r="Y48" s="243"/>
      <c r="Z48" s="241"/>
      <c r="AA48" s="244">
        <f>SUM(AB48:AD48)</f>
        <v>0</v>
      </c>
      <c r="AB48" s="243"/>
      <c r="AC48" s="243"/>
      <c r="AD48" s="241"/>
    </row>
    <row r="49" spans="2:30" x14ac:dyDescent="0.25">
      <c r="B49" s="206" t="s">
        <v>4</v>
      </c>
      <c r="C49" s="207" t="s">
        <v>6</v>
      </c>
      <c r="D49" s="9"/>
      <c r="F49" s="212">
        <f>D49*E49</f>
        <v>0</v>
      </c>
      <c r="G49" s="266">
        <f t="shared" ref="G49:G61" si="2">SUM(H49:J49)</f>
        <v>0</v>
      </c>
      <c r="H49" s="267">
        <f t="shared" ref="H49:J61" si="3">L49+P49+T49+X49+AB49</f>
        <v>0</v>
      </c>
      <c r="I49" s="267">
        <f t="shared" si="3"/>
        <v>0</v>
      </c>
      <c r="J49" s="268">
        <f t="shared" si="3"/>
        <v>0</v>
      </c>
      <c r="K49" s="242">
        <f t="shared" ref="K49:K61" si="4">SUM(L49:N49)</f>
        <v>0</v>
      </c>
      <c r="L49" s="243"/>
      <c r="M49" s="243"/>
      <c r="N49" s="241">
        <f t="shared" ref="N49:N56" si="5">F49</f>
        <v>0</v>
      </c>
      <c r="O49" s="242">
        <f t="shared" si="0"/>
        <v>0</v>
      </c>
      <c r="P49" s="243"/>
      <c r="Q49" s="243"/>
      <c r="R49" s="241">
        <f t="shared" si="1"/>
        <v>0</v>
      </c>
      <c r="S49" s="244">
        <f>SUM(T49:V49)</f>
        <v>0</v>
      </c>
      <c r="T49" s="243"/>
      <c r="U49" s="240"/>
      <c r="V49" s="241"/>
      <c r="W49" s="244">
        <f>SUM(X49:Z49)</f>
        <v>0</v>
      </c>
      <c r="X49" s="243"/>
      <c r="Y49" s="243"/>
      <c r="Z49" s="241"/>
      <c r="AA49" s="244">
        <f>SUM(AB49:AD49)</f>
        <v>0</v>
      </c>
      <c r="AB49" s="243"/>
      <c r="AC49" s="243"/>
      <c r="AD49" s="241"/>
    </row>
    <row r="50" spans="2:30" x14ac:dyDescent="0.25">
      <c r="B50" s="206"/>
      <c r="C50" s="207"/>
      <c r="D50" s="9"/>
      <c r="F50" s="212"/>
      <c r="G50" s="266">
        <f t="shared" si="2"/>
        <v>0</v>
      </c>
      <c r="H50" s="267">
        <f t="shared" si="3"/>
        <v>0</v>
      </c>
      <c r="I50" s="267">
        <f t="shared" si="3"/>
        <v>0</v>
      </c>
      <c r="J50" s="268">
        <f t="shared" si="3"/>
        <v>0</v>
      </c>
      <c r="K50" s="242">
        <f t="shared" si="4"/>
        <v>0</v>
      </c>
      <c r="L50" s="243"/>
      <c r="M50" s="243"/>
      <c r="N50" s="241">
        <f t="shared" si="5"/>
        <v>0</v>
      </c>
      <c r="O50" s="242">
        <f t="shared" si="0"/>
        <v>0</v>
      </c>
      <c r="P50" s="243"/>
      <c r="Q50" s="243"/>
      <c r="R50" s="241">
        <f t="shared" si="1"/>
        <v>0</v>
      </c>
      <c r="S50" s="244">
        <f>SUM(T50:V50)</f>
        <v>0</v>
      </c>
      <c r="T50" s="243"/>
      <c r="U50" s="240"/>
      <c r="V50" s="241"/>
      <c r="W50" s="244">
        <f>SUM(X50:Z50)</f>
        <v>0</v>
      </c>
      <c r="X50" s="243"/>
      <c r="Y50" s="243"/>
      <c r="Z50" s="241"/>
      <c r="AA50" s="244">
        <f>SUM(AB50:AD50)</f>
        <v>0</v>
      </c>
      <c r="AB50" s="243"/>
      <c r="AC50" s="243"/>
      <c r="AD50" s="241"/>
    </row>
    <row r="51" spans="2:30" x14ac:dyDescent="0.25">
      <c r="B51" s="206" t="s">
        <v>130</v>
      </c>
      <c r="C51" s="207" t="s">
        <v>29</v>
      </c>
      <c r="D51" s="9">
        <v>1000</v>
      </c>
      <c r="F51" s="212">
        <f>D51*E51</f>
        <v>0</v>
      </c>
      <c r="G51" s="266">
        <f t="shared" si="2"/>
        <v>0</v>
      </c>
      <c r="H51" s="267">
        <f t="shared" si="3"/>
        <v>0</v>
      </c>
      <c r="I51" s="267">
        <f t="shared" si="3"/>
        <v>0</v>
      </c>
      <c r="J51" s="268">
        <f>F51</f>
        <v>0</v>
      </c>
      <c r="K51" s="242">
        <f t="shared" si="4"/>
        <v>0</v>
      </c>
      <c r="L51" s="243"/>
      <c r="M51" s="243"/>
      <c r="N51" s="241"/>
      <c r="O51" s="242">
        <f t="shared" si="0"/>
        <v>0</v>
      </c>
      <c r="P51" s="243"/>
      <c r="Q51" s="243"/>
      <c r="R51" s="241"/>
      <c r="S51" s="244">
        <f>SUM(T51:V51)</f>
        <v>0</v>
      </c>
      <c r="T51" s="243"/>
      <c r="U51" s="240"/>
      <c r="V51" s="241"/>
      <c r="W51" s="244">
        <f>SUM(X51:Z51)</f>
        <v>0</v>
      </c>
      <c r="X51" s="243"/>
      <c r="Y51" s="243"/>
      <c r="Z51" s="241"/>
      <c r="AA51" s="244">
        <f>SUM(AB51:AD51)</f>
        <v>0</v>
      </c>
      <c r="AB51" s="243"/>
      <c r="AC51" s="243"/>
      <c r="AD51" s="241"/>
    </row>
    <row r="52" spans="2:30" x14ac:dyDescent="0.25">
      <c r="B52" s="206" t="s">
        <v>131</v>
      </c>
      <c r="C52" s="207" t="s">
        <v>29</v>
      </c>
      <c r="D52" s="9">
        <v>1000</v>
      </c>
      <c r="F52" s="212">
        <f>D52*E52</f>
        <v>0</v>
      </c>
      <c r="G52" s="266">
        <f t="shared" si="2"/>
        <v>0</v>
      </c>
      <c r="H52" s="267"/>
      <c r="I52" s="267">
        <f t="shared" si="3"/>
        <v>0</v>
      </c>
      <c r="J52" s="268">
        <f>F52</f>
        <v>0</v>
      </c>
      <c r="K52" s="242">
        <f t="shared" si="4"/>
        <v>0</v>
      </c>
      <c r="L52" s="243"/>
      <c r="M52" s="243"/>
      <c r="N52" s="241"/>
      <c r="O52" s="242">
        <f t="shared" si="0"/>
        <v>0</v>
      </c>
      <c r="P52" s="243"/>
      <c r="Q52" s="243"/>
      <c r="R52" s="241"/>
      <c r="S52" s="244">
        <f t="shared" ref="S52:S61" si="6">SUM(T52:V52)</f>
        <v>0</v>
      </c>
      <c r="T52" s="243"/>
      <c r="U52" s="240"/>
      <c r="V52" s="241"/>
      <c r="W52" s="244">
        <f t="shared" ref="W52:W61" si="7">SUM(X52:Z52)</f>
        <v>0</v>
      </c>
      <c r="X52" s="243"/>
      <c r="Y52" s="243"/>
      <c r="Z52" s="241"/>
      <c r="AA52" s="244">
        <f t="shared" ref="AA52:AA61" si="8">SUM(AB52:AD52)</f>
        <v>0</v>
      </c>
      <c r="AB52" s="243"/>
      <c r="AC52" s="243"/>
      <c r="AD52" s="241"/>
    </row>
    <row r="53" spans="2:30" x14ac:dyDescent="0.25">
      <c r="B53" s="206"/>
      <c r="C53" s="207"/>
      <c r="D53" s="9"/>
      <c r="F53" s="212"/>
      <c r="G53" s="266">
        <f t="shared" si="2"/>
        <v>0</v>
      </c>
      <c r="H53" s="267">
        <f t="shared" si="3"/>
        <v>0</v>
      </c>
      <c r="I53" s="267">
        <f t="shared" si="3"/>
        <v>0</v>
      </c>
      <c r="J53" s="268">
        <f t="shared" si="3"/>
        <v>0</v>
      </c>
      <c r="K53" s="242">
        <f t="shared" si="4"/>
        <v>0</v>
      </c>
      <c r="L53" s="243"/>
      <c r="M53" s="243"/>
      <c r="N53" s="241">
        <f t="shared" si="5"/>
        <v>0</v>
      </c>
      <c r="O53" s="242">
        <f t="shared" si="0"/>
        <v>0</v>
      </c>
      <c r="P53" s="243"/>
      <c r="Q53" s="243"/>
      <c r="R53" s="241">
        <f t="shared" si="1"/>
        <v>0</v>
      </c>
      <c r="S53" s="244">
        <f t="shared" si="6"/>
        <v>0</v>
      </c>
      <c r="T53" s="243"/>
      <c r="U53" s="240"/>
      <c r="V53" s="241"/>
      <c r="W53" s="244">
        <f t="shared" si="7"/>
        <v>0</v>
      </c>
      <c r="X53" s="243"/>
      <c r="Y53" s="243"/>
      <c r="Z53" s="241"/>
      <c r="AA53" s="244">
        <f t="shared" si="8"/>
        <v>0</v>
      </c>
      <c r="AB53" s="243"/>
      <c r="AC53" s="243"/>
      <c r="AD53" s="241"/>
    </row>
    <row r="54" spans="2:30" x14ac:dyDescent="0.25">
      <c r="B54" s="206" t="s">
        <v>36</v>
      </c>
      <c r="C54" s="207" t="s">
        <v>34</v>
      </c>
      <c r="D54" s="9"/>
      <c r="E54" s="204">
        <v>0</v>
      </c>
      <c r="F54" s="212">
        <f>D54*E54</f>
        <v>0</v>
      </c>
      <c r="G54" s="266">
        <f t="shared" si="2"/>
        <v>0</v>
      </c>
      <c r="H54" s="267">
        <f t="shared" si="3"/>
        <v>0</v>
      </c>
      <c r="I54" s="267">
        <f t="shared" si="3"/>
        <v>0</v>
      </c>
      <c r="J54" s="268">
        <f t="shared" si="3"/>
        <v>0</v>
      </c>
      <c r="K54" s="242"/>
      <c r="L54" s="243">
        <f>F54/2</f>
        <v>0</v>
      </c>
      <c r="M54" s="243"/>
      <c r="N54" s="241">
        <f t="shared" si="5"/>
        <v>0</v>
      </c>
      <c r="O54" s="242">
        <f t="shared" si="0"/>
        <v>0</v>
      </c>
      <c r="P54" s="243"/>
      <c r="Q54" s="243"/>
      <c r="R54" s="241">
        <f t="shared" si="1"/>
        <v>0</v>
      </c>
      <c r="S54" s="244">
        <f t="shared" si="6"/>
        <v>0</v>
      </c>
      <c r="T54" s="243"/>
      <c r="U54" s="240"/>
      <c r="V54" s="241"/>
      <c r="W54" s="244">
        <f t="shared" si="7"/>
        <v>0</v>
      </c>
      <c r="X54" s="243"/>
      <c r="Y54" s="243"/>
      <c r="Z54" s="241"/>
      <c r="AA54" s="244">
        <f t="shared" si="8"/>
        <v>0</v>
      </c>
      <c r="AB54" s="243"/>
      <c r="AC54" s="243"/>
      <c r="AD54" s="241"/>
    </row>
    <row r="55" spans="2:30" x14ac:dyDescent="0.25">
      <c r="B55" s="206" t="s">
        <v>33</v>
      </c>
      <c r="C55" s="207" t="s">
        <v>34</v>
      </c>
      <c r="D55" s="9">
        <v>8</v>
      </c>
      <c r="E55" s="204">
        <v>0</v>
      </c>
      <c r="F55" s="212">
        <f>D55*E55</f>
        <v>0</v>
      </c>
      <c r="G55" s="266">
        <f t="shared" si="2"/>
        <v>0</v>
      </c>
      <c r="H55" s="267">
        <f t="shared" si="3"/>
        <v>0</v>
      </c>
      <c r="I55" s="267">
        <f t="shared" si="3"/>
        <v>0</v>
      </c>
      <c r="J55" s="268">
        <f t="shared" si="3"/>
        <v>0</v>
      </c>
      <c r="K55" s="242">
        <f t="shared" si="4"/>
        <v>0</v>
      </c>
      <c r="L55" s="243">
        <f>F55</f>
        <v>0</v>
      </c>
      <c r="M55" s="243"/>
      <c r="N55" s="241">
        <f t="shared" si="5"/>
        <v>0</v>
      </c>
      <c r="O55" s="242">
        <f t="shared" si="0"/>
        <v>0</v>
      </c>
      <c r="P55" s="243"/>
      <c r="Q55" s="243"/>
      <c r="R55" s="241">
        <f t="shared" si="1"/>
        <v>0</v>
      </c>
      <c r="S55" s="244">
        <f t="shared" si="6"/>
        <v>0</v>
      </c>
      <c r="T55" s="243"/>
      <c r="U55" s="240"/>
      <c r="V55" s="241"/>
      <c r="W55" s="244">
        <f t="shared" si="7"/>
        <v>0</v>
      </c>
      <c r="X55" s="243"/>
      <c r="Y55" s="243"/>
      <c r="Z55" s="241"/>
      <c r="AA55" s="244">
        <f t="shared" si="8"/>
        <v>0</v>
      </c>
      <c r="AB55" s="243"/>
      <c r="AC55" s="243"/>
      <c r="AD55" s="241"/>
    </row>
    <row r="56" spans="2:30" x14ac:dyDescent="0.25">
      <c r="B56" s="206"/>
      <c r="C56" s="207"/>
      <c r="D56" s="9"/>
      <c r="F56" s="212"/>
      <c r="G56" s="266">
        <f t="shared" si="2"/>
        <v>0</v>
      </c>
      <c r="H56" s="267">
        <f t="shared" si="3"/>
        <v>0</v>
      </c>
      <c r="I56" s="267">
        <f t="shared" si="3"/>
        <v>0</v>
      </c>
      <c r="J56" s="268">
        <f t="shared" si="3"/>
        <v>0</v>
      </c>
      <c r="K56" s="242">
        <f t="shared" si="4"/>
        <v>0</v>
      </c>
      <c r="L56" s="243"/>
      <c r="M56" s="243"/>
      <c r="N56" s="241">
        <f t="shared" si="5"/>
        <v>0</v>
      </c>
      <c r="O56" s="242">
        <f t="shared" si="0"/>
        <v>0</v>
      </c>
      <c r="P56" s="243"/>
      <c r="Q56" s="243"/>
      <c r="R56" s="241">
        <f t="shared" si="1"/>
        <v>0</v>
      </c>
      <c r="S56" s="244">
        <f t="shared" si="6"/>
        <v>0</v>
      </c>
      <c r="T56" s="243"/>
      <c r="U56" s="240"/>
      <c r="V56" s="241"/>
      <c r="W56" s="244">
        <f t="shared" si="7"/>
        <v>0</v>
      </c>
      <c r="X56" s="243"/>
      <c r="Y56" s="243"/>
      <c r="Z56" s="241"/>
      <c r="AA56" s="244">
        <f t="shared" si="8"/>
        <v>0</v>
      </c>
      <c r="AB56" s="243"/>
      <c r="AC56" s="243"/>
      <c r="AD56" s="241"/>
    </row>
    <row r="57" spans="2:30" x14ac:dyDescent="0.25">
      <c r="B57" s="247"/>
      <c r="C57" s="207"/>
      <c r="D57" s="9"/>
      <c r="F57" s="248">
        <f>SUM(F58:F61)</f>
        <v>15025</v>
      </c>
      <c r="G57" s="266">
        <f t="shared" si="2"/>
        <v>0</v>
      </c>
      <c r="H57" s="267">
        <f t="shared" si="3"/>
        <v>0</v>
      </c>
      <c r="I57" s="267">
        <f t="shared" si="3"/>
        <v>0</v>
      </c>
      <c r="J57" s="268">
        <f t="shared" si="3"/>
        <v>0</v>
      </c>
      <c r="K57" s="242">
        <f t="shared" si="4"/>
        <v>0</v>
      </c>
      <c r="L57" s="243"/>
      <c r="M57" s="243"/>
      <c r="N57" s="241"/>
      <c r="O57" s="242">
        <f t="shared" si="0"/>
        <v>0</v>
      </c>
      <c r="P57" s="243"/>
      <c r="Q57" s="243"/>
      <c r="R57" s="241"/>
      <c r="S57" s="244">
        <f t="shared" si="6"/>
        <v>0</v>
      </c>
      <c r="T57" s="243"/>
      <c r="U57" s="240"/>
      <c r="V57" s="241"/>
      <c r="W57" s="244">
        <f t="shared" si="7"/>
        <v>0</v>
      </c>
      <c r="X57" s="243"/>
      <c r="Y57" s="243"/>
      <c r="Z57" s="241"/>
      <c r="AA57" s="244">
        <f t="shared" si="8"/>
        <v>0</v>
      </c>
      <c r="AB57" s="243"/>
      <c r="AC57" s="243"/>
      <c r="AD57" s="241"/>
    </row>
    <row r="58" spans="2:30" x14ac:dyDescent="0.25">
      <c r="B58" s="206" t="s">
        <v>32</v>
      </c>
      <c r="C58" s="207" t="s">
        <v>35</v>
      </c>
      <c r="D58" s="19">
        <v>3225</v>
      </c>
      <c r="E58" s="204">
        <v>1</v>
      </c>
      <c r="F58" s="248">
        <f>D58*E58</f>
        <v>3225</v>
      </c>
      <c r="G58" s="266">
        <f t="shared" si="2"/>
        <v>3225</v>
      </c>
      <c r="H58" s="267">
        <f t="shared" si="3"/>
        <v>3225</v>
      </c>
      <c r="I58" s="267">
        <f t="shared" si="3"/>
        <v>0</v>
      </c>
      <c r="J58" s="268">
        <f t="shared" si="3"/>
        <v>0</v>
      </c>
      <c r="K58" s="242">
        <f t="shared" si="4"/>
        <v>0</v>
      </c>
      <c r="L58" s="243"/>
      <c r="M58" s="243"/>
      <c r="N58" s="241"/>
      <c r="O58" s="242">
        <f t="shared" si="0"/>
        <v>0</v>
      </c>
      <c r="P58" s="243"/>
      <c r="Q58" s="243"/>
      <c r="R58" s="241"/>
      <c r="S58" s="244">
        <f t="shared" si="6"/>
        <v>0</v>
      </c>
      <c r="T58" s="243"/>
      <c r="U58" s="240"/>
      <c r="V58" s="241"/>
      <c r="W58" s="244">
        <f t="shared" si="7"/>
        <v>3225</v>
      </c>
      <c r="X58" s="243">
        <f>F58</f>
        <v>3225</v>
      </c>
      <c r="Y58" s="243"/>
      <c r="Z58" s="241"/>
      <c r="AA58" s="244">
        <f t="shared" si="8"/>
        <v>0</v>
      </c>
      <c r="AB58" s="243"/>
      <c r="AC58" s="243"/>
      <c r="AD58" s="241"/>
    </row>
    <row r="59" spans="2:30" x14ac:dyDescent="0.25">
      <c r="B59" s="247" t="s">
        <v>292</v>
      </c>
      <c r="C59" s="207" t="s">
        <v>31</v>
      </c>
      <c r="D59" s="9">
        <v>2500</v>
      </c>
      <c r="E59" s="204">
        <v>4</v>
      </c>
      <c r="F59" s="248">
        <f>D59*E59</f>
        <v>10000</v>
      </c>
      <c r="G59" s="266">
        <f t="shared" si="2"/>
        <v>10000</v>
      </c>
      <c r="H59" s="267">
        <f t="shared" si="3"/>
        <v>10000</v>
      </c>
      <c r="I59" s="267">
        <f t="shared" si="3"/>
        <v>0</v>
      </c>
      <c r="J59" s="268">
        <f t="shared" si="3"/>
        <v>0</v>
      </c>
      <c r="K59" s="242">
        <f t="shared" si="4"/>
        <v>0</v>
      </c>
      <c r="L59" s="243"/>
      <c r="M59" s="243"/>
      <c r="N59" s="241"/>
      <c r="O59" s="242">
        <f t="shared" si="0"/>
        <v>0</v>
      </c>
      <c r="P59" s="243"/>
      <c r="Q59" s="243"/>
      <c r="R59" s="241"/>
      <c r="S59" s="244">
        <f t="shared" si="6"/>
        <v>0</v>
      </c>
      <c r="T59" s="243"/>
      <c r="U59" s="240"/>
      <c r="V59" s="241"/>
      <c r="W59" s="244">
        <f t="shared" si="7"/>
        <v>10000</v>
      </c>
      <c r="X59" s="243">
        <f>F59</f>
        <v>10000</v>
      </c>
      <c r="Y59" s="243"/>
      <c r="Z59" s="241"/>
      <c r="AA59" s="244">
        <f t="shared" si="8"/>
        <v>0</v>
      </c>
      <c r="AB59" s="243"/>
      <c r="AC59" s="243"/>
      <c r="AD59" s="241"/>
    </row>
    <row r="60" spans="2:30" x14ac:dyDescent="0.25">
      <c r="B60" s="206" t="s">
        <v>30</v>
      </c>
      <c r="C60" s="207" t="s">
        <v>29</v>
      </c>
      <c r="D60" s="9">
        <v>40</v>
      </c>
      <c r="E60" s="204">
        <f>30</f>
        <v>30</v>
      </c>
      <c r="F60" s="248">
        <f>E60*D60</f>
        <v>1200</v>
      </c>
      <c r="G60" s="266">
        <f t="shared" si="2"/>
        <v>1200</v>
      </c>
      <c r="H60" s="267">
        <f t="shared" si="3"/>
        <v>1200</v>
      </c>
      <c r="I60" s="267">
        <f t="shared" si="3"/>
        <v>0</v>
      </c>
      <c r="J60" s="268">
        <f t="shared" si="3"/>
        <v>0</v>
      </c>
      <c r="K60" s="242">
        <f t="shared" si="4"/>
        <v>0</v>
      </c>
      <c r="L60" s="243"/>
      <c r="M60" s="243"/>
      <c r="N60" s="241"/>
      <c r="O60" s="242">
        <f t="shared" si="0"/>
        <v>0</v>
      </c>
      <c r="P60" s="243"/>
      <c r="Q60" s="243"/>
      <c r="R60" s="241"/>
      <c r="S60" s="244">
        <f t="shared" si="6"/>
        <v>0</v>
      </c>
      <c r="T60" s="243"/>
      <c r="U60" s="240"/>
      <c r="V60" s="241"/>
      <c r="W60" s="244">
        <f t="shared" si="7"/>
        <v>1200</v>
      </c>
      <c r="X60" s="243">
        <f>F60</f>
        <v>1200</v>
      </c>
      <c r="Y60" s="243"/>
      <c r="Z60" s="241"/>
      <c r="AA60" s="244">
        <f t="shared" si="8"/>
        <v>0</v>
      </c>
      <c r="AB60" s="243"/>
      <c r="AC60" s="243"/>
      <c r="AD60" s="241"/>
    </row>
    <row r="61" spans="2:30" x14ac:dyDescent="0.25">
      <c r="B61" s="206" t="s">
        <v>7</v>
      </c>
      <c r="C61" s="207" t="s">
        <v>29</v>
      </c>
      <c r="D61" s="9">
        <v>20</v>
      </c>
      <c r="E61" s="204">
        <v>30</v>
      </c>
      <c r="F61" s="248">
        <f>E61*D61</f>
        <v>600</v>
      </c>
      <c r="G61" s="266">
        <f t="shared" si="2"/>
        <v>600</v>
      </c>
      <c r="H61" s="267">
        <f t="shared" si="3"/>
        <v>600</v>
      </c>
      <c r="I61" s="267">
        <f t="shared" si="3"/>
        <v>0</v>
      </c>
      <c r="J61" s="268">
        <f t="shared" si="3"/>
        <v>0</v>
      </c>
      <c r="K61" s="242">
        <f t="shared" si="4"/>
        <v>0</v>
      </c>
      <c r="L61" s="243"/>
      <c r="M61" s="243"/>
      <c r="N61" s="241"/>
      <c r="O61" s="242">
        <f t="shared" si="0"/>
        <v>0</v>
      </c>
      <c r="P61" s="243"/>
      <c r="Q61" s="243"/>
      <c r="R61" s="241"/>
      <c r="S61" s="244">
        <f t="shared" si="6"/>
        <v>0</v>
      </c>
      <c r="T61" s="243"/>
      <c r="U61" s="240"/>
      <c r="V61" s="241"/>
      <c r="W61" s="244">
        <f t="shared" si="7"/>
        <v>600</v>
      </c>
      <c r="X61" s="243">
        <f>F61</f>
        <v>600</v>
      </c>
      <c r="Y61" s="243"/>
      <c r="Z61" s="241"/>
      <c r="AA61" s="244">
        <f t="shared" si="8"/>
        <v>0</v>
      </c>
      <c r="AB61" s="243"/>
      <c r="AC61" s="243"/>
      <c r="AD61" s="241"/>
    </row>
    <row r="62" spans="2:30" ht="15.75" thickBot="1" x14ac:dyDescent="0.3">
      <c r="B62" s="206"/>
      <c r="F62" s="213"/>
      <c r="G62" s="266"/>
      <c r="H62" s="267"/>
      <c r="I62" s="267"/>
      <c r="J62" s="268"/>
      <c r="K62" s="242"/>
      <c r="L62" s="243"/>
      <c r="M62" s="243"/>
      <c r="N62" s="241"/>
      <c r="O62" s="242"/>
      <c r="P62" s="243"/>
      <c r="Q62" s="243"/>
      <c r="R62" s="241"/>
      <c r="S62" s="244"/>
      <c r="T62" s="243"/>
      <c r="U62" s="240"/>
      <c r="V62" s="241"/>
      <c r="W62" s="244"/>
      <c r="X62" s="243"/>
      <c r="Y62" s="243"/>
      <c r="Z62" s="241"/>
      <c r="AA62" s="244"/>
      <c r="AB62" s="243"/>
      <c r="AC62" s="243"/>
      <c r="AD62" s="241"/>
    </row>
    <row r="63" spans="2:30" ht="15.75" thickBot="1" x14ac:dyDescent="0.3">
      <c r="B63" s="214" t="s">
        <v>8</v>
      </c>
      <c r="C63" s="12"/>
      <c r="D63" s="12"/>
      <c r="E63" s="12"/>
      <c r="F63" s="249">
        <f>SUM(F48:F57)</f>
        <v>17525</v>
      </c>
      <c r="G63" s="269">
        <f t="shared" ref="G63:AD63" si="9">SUM(G48:G61)</f>
        <v>17525</v>
      </c>
      <c r="H63" s="270">
        <f t="shared" si="9"/>
        <v>15025</v>
      </c>
      <c r="I63" s="270">
        <f t="shared" si="9"/>
        <v>0</v>
      </c>
      <c r="J63" s="270">
        <f t="shared" si="9"/>
        <v>2500</v>
      </c>
      <c r="K63" s="252">
        <f t="shared" si="9"/>
        <v>0</v>
      </c>
      <c r="L63" s="251">
        <f t="shared" si="9"/>
        <v>0</v>
      </c>
      <c r="M63" s="251">
        <f t="shared" si="9"/>
        <v>0</v>
      </c>
      <c r="N63" s="251">
        <f t="shared" si="9"/>
        <v>0</v>
      </c>
      <c r="O63" s="252">
        <f t="shared" si="9"/>
        <v>2500</v>
      </c>
      <c r="P63" s="251">
        <f t="shared" si="9"/>
        <v>0</v>
      </c>
      <c r="Q63" s="251">
        <f t="shared" si="9"/>
        <v>0</v>
      </c>
      <c r="R63" s="251">
        <f t="shared" si="9"/>
        <v>2500</v>
      </c>
      <c r="S63" s="253">
        <f t="shared" si="9"/>
        <v>0</v>
      </c>
      <c r="T63" s="253">
        <f t="shared" si="9"/>
        <v>0</v>
      </c>
      <c r="U63" s="253">
        <f t="shared" si="9"/>
        <v>0</v>
      </c>
      <c r="V63" s="253">
        <f t="shared" si="9"/>
        <v>0</v>
      </c>
      <c r="W63" s="253">
        <f t="shared" si="9"/>
        <v>15025</v>
      </c>
      <c r="X63" s="253">
        <f t="shared" si="9"/>
        <v>15025</v>
      </c>
      <c r="Y63" s="253">
        <f t="shared" si="9"/>
        <v>0</v>
      </c>
      <c r="Z63" s="253">
        <f t="shared" si="9"/>
        <v>0</v>
      </c>
      <c r="AA63" s="253">
        <f t="shared" si="9"/>
        <v>0</v>
      </c>
      <c r="AB63" s="253">
        <f t="shared" si="9"/>
        <v>0</v>
      </c>
      <c r="AC63" s="253">
        <f t="shared" si="9"/>
        <v>0</v>
      </c>
      <c r="AD63" s="253">
        <f t="shared" si="9"/>
        <v>0</v>
      </c>
    </row>
    <row r="67" spans="6:6" x14ac:dyDescent="0.25">
      <c r="F67" s="257"/>
    </row>
    <row r="68" spans="6:6" x14ac:dyDescent="0.25">
      <c r="F68" s="257"/>
    </row>
    <row r="69" spans="6:6" x14ac:dyDescent="0.25">
      <c r="F69" s="257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70" zoomScaleNormal="70" workbookViewId="0">
      <selection activeCell="D66" sqref="D66"/>
    </sheetView>
  </sheetViews>
  <sheetFormatPr defaultRowHeight="15" x14ac:dyDescent="0.25"/>
  <cols>
    <col min="1" max="1" width="9.140625" style="204"/>
    <col min="2" max="2" width="33.5703125" style="204" bestFit="1" customWidth="1"/>
    <col min="3" max="3" width="9" style="203" bestFit="1" customWidth="1"/>
    <col min="4" max="5" width="9.140625" style="204"/>
    <col min="6" max="6" width="16.85546875" style="204" customWidth="1"/>
    <col min="7" max="7" width="13.140625" style="204" customWidth="1"/>
    <col min="8" max="257" width="9.140625" style="204"/>
    <col min="258" max="258" width="33.5703125" style="204" bestFit="1" customWidth="1"/>
    <col min="259" max="259" width="9" style="204" bestFit="1" customWidth="1"/>
    <col min="260" max="261" width="9.140625" style="204"/>
    <col min="262" max="262" width="16.85546875" style="204" customWidth="1"/>
    <col min="263" max="263" width="13.140625" style="204" customWidth="1"/>
    <col min="264" max="513" width="9.140625" style="204"/>
    <col min="514" max="514" width="33.5703125" style="204" bestFit="1" customWidth="1"/>
    <col min="515" max="515" width="9" style="204" bestFit="1" customWidth="1"/>
    <col min="516" max="517" width="9.140625" style="204"/>
    <col min="518" max="518" width="16.85546875" style="204" customWidth="1"/>
    <col min="519" max="519" width="13.140625" style="204" customWidth="1"/>
    <col min="520" max="769" width="9.140625" style="204"/>
    <col min="770" max="770" width="33.5703125" style="204" bestFit="1" customWidth="1"/>
    <col min="771" max="771" width="9" style="204" bestFit="1" customWidth="1"/>
    <col min="772" max="773" width="9.140625" style="204"/>
    <col min="774" max="774" width="16.85546875" style="204" customWidth="1"/>
    <col min="775" max="775" width="13.140625" style="204" customWidth="1"/>
    <col min="776" max="1025" width="9.140625" style="204"/>
    <col min="1026" max="1026" width="33.5703125" style="204" bestFit="1" customWidth="1"/>
    <col min="1027" max="1027" width="9" style="204" bestFit="1" customWidth="1"/>
    <col min="1028" max="1029" width="9.140625" style="204"/>
    <col min="1030" max="1030" width="16.85546875" style="204" customWidth="1"/>
    <col min="1031" max="1031" width="13.140625" style="204" customWidth="1"/>
    <col min="1032" max="1281" width="9.140625" style="204"/>
    <col min="1282" max="1282" width="33.5703125" style="204" bestFit="1" customWidth="1"/>
    <col min="1283" max="1283" width="9" style="204" bestFit="1" customWidth="1"/>
    <col min="1284" max="1285" width="9.140625" style="204"/>
    <col min="1286" max="1286" width="16.85546875" style="204" customWidth="1"/>
    <col min="1287" max="1287" width="13.140625" style="204" customWidth="1"/>
    <col min="1288" max="1537" width="9.140625" style="204"/>
    <col min="1538" max="1538" width="33.5703125" style="204" bestFit="1" customWidth="1"/>
    <col min="1539" max="1539" width="9" style="204" bestFit="1" customWidth="1"/>
    <col min="1540" max="1541" width="9.140625" style="204"/>
    <col min="1542" max="1542" width="16.85546875" style="204" customWidth="1"/>
    <col min="1543" max="1543" width="13.140625" style="204" customWidth="1"/>
    <col min="1544" max="1793" width="9.140625" style="204"/>
    <col min="1794" max="1794" width="33.5703125" style="204" bestFit="1" customWidth="1"/>
    <col min="1795" max="1795" width="9" style="204" bestFit="1" customWidth="1"/>
    <col min="1796" max="1797" width="9.140625" style="204"/>
    <col min="1798" max="1798" width="16.85546875" style="204" customWidth="1"/>
    <col min="1799" max="1799" width="13.140625" style="204" customWidth="1"/>
    <col min="1800" max="2049" width="9.140625" style="204"/>
    <col min="2050" max="2050" width="33.5703125" style="204" bestFit="1" customWidth="1"/>
    <col min="2051" max="2051" width="9" style="204" bestFit="1" customWidth="1"/>
    <col min="2052" max="2053" width="9.140625" style="204"/>
    <col min="2054" max="2054" width="16.85546875" style="204" customWidth="1"/>
    <col min="2055" max="2055" width="13.140625" style="204" customWidth="1"/>
    <col min="2056" max="2305" width="9.140625" style="204"/>
    <col min="2306" max="2306" width="33.5703125" style="204" bestFit="1" customWidth="1"/>
    <col min="2307" max="2307" width="9" style="204" bestFit="1" customWidth="1"/>
    <col min="2308" max="2309" width="9.140625" style="204"/>
    <col min="2310" max="2310" width="16.85546875" style="204" customWidth="1"/>
    <col min="2311" max="2311" width="13.140625" style="204" customWidth="1"/>
    <col min="2312" max="2561" width="9.140625" style="204"/>
    <col min="2562" max="2562" width="33.5703125" style="204" bestFit="1" customWidth="1"/>
    <col min="2563" max="2563" width="9" style="204" bestFit="1" customWidth="1"/>
    <col min="2564" max="2565" width="9.140625" style="204"/>
    <col min="2566" max="2566" width="16.85546875" style="204" customWidth="1"/>
    <col min="2567" max="2567" width="13.140625" style="204" customWidth="1"/>
    <col min="2568" max="2817" width="9.140625" style="204"/>
    <col min="2818" max="2818" width="33.5703125" style="204" bestFit="1" customWidth="1"/>
    <col min="2819" max="2819" width="9" style="204" bestFit="1" customWidth="1"/>
    <col min="2820" max="2821" width="9.140625" style="204"/>
    <col min="2822" max="2822" width="16.85546875" style="204" customWidth="1"/>
    <col min="2823" max="2823" width="13.140625" style="204" customWidth="1"/>
    <col min="2824" max="3073" width="9.140625" style="204"/>
    <col min="3074" max="3074" width="33.5703125" style="204" bestFit="1" customWidth="1"/>
    <col min="3075" max="3075" width="9" style="204" bestFit="1" customWidth="1"/>
    <col min="3076" max="3077" width="9.140625" style="204"/>
    <col min="3078" max="3078" width="16.85546875" style="204" customWidth="1"/>
    <col min="3079" max="3079" width="13.140625" style="204" customWidth="1"/>
    <col min="3080" max="3329" width="9.140625" style="204"/>
    <col min="3330" max="3330" width="33.5703125" style="204" bestFit="1" customWidth="1"/>
    <col min="3331" max="3331" width="9" style="204" bestFit="1" customWidth="1"/>
    <col min="3332" max="3333" width="9.140625" style="204"/>
    <col min="3334" max="3334" width="16.85546875" style="204" customWidth="1"/>
    <col min="3335" max="3335" width="13.140625" style="204" customWidth="1"/>
    <col min="3336" max="3585" width="9.140625" style="204"/>
    <col min="3586" max="3586" width="33.5703125" style="204" bestFit="1" customWidth="1"/>
    <col min="3587" max="3587" width="9" style="204" bestFit="1" customWidth="1"/>
    <col min="3588" max="3589" width="9.140625" style="204"/>
    <col min="3590" max="3590" width="16.85546875" style="204" customWidth="1"/>
    <col min="3591" max="3591" width="13.140625" style="204" customWidth="1"/>
    <col min="3592" max="3841" width="9.140625" style="204"/>
    <col min="3842" max="3842" width="33.5703125" style="204" bestFit="1" customWidth="1"/>
    <col min="3843" max="3843" width="9" style="204" bestFit="1" customWidth="1"/>
    <col min="3844" max="3845" width="9.140625" style="204"/>
    <col min="3846" max="3846" width="16.85546875" style="204" customWidth="1"/>
    <col min="3847" max="3847" width="13.140625" style="204" customWidth="1"/>
    <col min="3848" max="4097" width="9.140625" style="204"/>
    <col min="4098" max="4098" width="33.5703125" style="204" bestFit="1" customWidth="1"/>
    <col min="4099" max="4099" width="9" style="204" bestFit="1" customWidth="1"/>
    <col min="4100" max="4101" width="9.140625" style="204"/>
    <col min="4102" max="4102" width="16.85546875" style="204" customWidth="1"/>
    <col min="4103" max="4103" width="13.140625" style="204" customWidth="1"/>
    <col min="4104" max="4353" width="9.140625" style="204"/>
    <col min="4354" max="4354" width="33.5703125" style="204" bestFit="1" customWidth="1"/>
    <col min="4355" max="4355" width="9" style="204" bestFit="1" customWidth="1"/>
    <col min="4356" max="4357" width="9.140625" style="204"/>
    <col min="4358" max="4358" width="16.85546875" style="204" customWidth="1"/>
    <col min="4359" max="4359" width="13.140625" style="204" customWidth="1"/>
    <col min="4360" max="4609" width="9.140625" style="204"/>
    <col min="4610" max="4610" width="33.5703125" style="204" bestFit="1" customWidth="1"/>
    <col min="4611" max="4611" width="9" style="204" bestFit="1" customWidth="1"/>
    <col min="4612" max="4613" width="9.140625" style="204"/>
    <col min="4614" max="4614" width="16.85546875" style="204" customWidth="1"/>
    <col min="4615" max="4615" width="13.140625" style="204" customWidth="1"/>
    <col min="4616" max="4865" width="9.140625" style="204"/>
    <col min="4866" max="4866" width="33.5703125" style="204" bestFit="1" customWidth="1"/>
    <col min="4867" max="4867" width="9" style="204" bestFit="1" customWidth="1"/>
    <col min="4868" max="4869" width="9.140625" style="204"/>
    <col min="4870" max="4870" width="16.85546875" style="204" customWidth="1"/>
    <col min="4871" max="4871" width="13.140625" style="204" customWidth="1"/>
    <col min="4872" max="5121" width="9.140625" style="204"/>
    <col min="5122" max="5122" width="33.5703125" style="204" bestFit="1" customWidth="1"/>
    <col min="5123" max="5123" width="9" style="204" bestFit="1" customWidth="1"/>
    <col min="5124" max="5125" width="9.140625" style="204"/>
    <col min="5126" max="5126" width="16.85546875" style="204" customWidth="1"/>
    <col min="5127" max="5127" width="13.140625" style="204" customWidth="1"/>
    <col min="5128" max="5377" width="9.140625" style="204"/>
    <col min="5378" max="5378" width="33.5703125" style="204" bestFit="1" customWidth="1"/>
    <col min="5379" max="5379" width="9" style="204" bestFit="1" customWidth="1"/>
    <col min="5380" max="5381" width="9.140625" style="204"/>
    <col min="5382" max="5382" width="16.85546875" style="204" customWidth="1"/>
    <col min="5383" max="5383" width="13.140625" style="204" customWidth="1"/>
    <col min="5384" max="5633" width="9.140625" style="204"/>
    <col min="5634" max="5634" width="33.5703125" style="204" bestFit="1" customWidth="1"/>
    <col min="5635" max="5635" width="9" style="204" bestFit="1" customWidth="1"/>
    <col min="5636" max="5637" width="9.140625" style="204"/>
    <col min="5638" max="5638" width="16.85546875" style="204" customWidth="1"/>
    <col min="5639" max="5639" width="13.140625" style="204" customWidth="1"/>
    <col min="5640" max="5889" width="9.140625" style="204"/>
    <col min="5890" max="5890" width="33.5703125" style="204" bestFit="1" customWidth="1"/>
    <col min="5891" max="5891" width="9" style="204" bestFit="1" customWidth="1"/>
    <col min="5892" max="5893" width="9.140625" style="204"/>
    <col min="5894" max="5894" width="16.85546875" style="204" customWidth="1"/>
    <col min="5895" max="5895" width="13.140625" style="204" customWidth="1"/>
    <col min="5896" max="6145" width="9.140625" style="204"/>
    <col min="6146" max="6146" width="33.5703125" style="204" bestFit="1" customWidth="1"/>
    <col min="6147" max="6147" width="9" style="204" bestFit="1" customWidth="1"/>
    <col min="6148" max="6149" width="9.140625" style="204"/>
    <col min="6150" max="6150" width="16.85546875" style="204" customWidth="1"/>
    <col min="6151" max="6151" width="13.140625" style="204" customWidth="1"/>
    <col min="6152" max="6401" width="9.140625" style="204"/>
    <col min="6402" max="6402" width="33.5703125" style="204" bestFit="1" customWidth="1"/>
    <col min="6403" max="6403" width="9" style="204" bestFit="1" customWidth="1"/>
    <col min="6404" max="6405" width="9.140625" style="204"/>
    <col min="6406" max="6406" width="16.85546875" style="204" customWidth="1"/>
    <col min="6407" max="6407" width="13.140625" style="204" customWidth="1"/>
    <col min="6408" max="6657" width="9.140625" style="204"/>
    <col min="6658" max="6658" width="33.5703125" style="204" bestFit="1" customWidth="1"/>
    <col min="6659" max="6659" width="9" style="204" bestFit="1" customWidth="1"/>
    <col min="6660" max="6661" width="9.140625" style="204"/>
    <col min="6662" max="6662" width="16.85546875" style="204" customWidth="1"/>
    <col min="6663" max="6663" width="13.140625" style="204" customWidth="1"/>
    <col min="6664" max="6913" width="9.140625" style="204"/>
    <col min="6914" max="6914" width="33.5703125" style="204" bestFit="1" customWidth="1"/>
    <col min="6915" max="6915" width="9" style="204" bestFit="1" customWidth="1"/>
    <col min="6916" max="6917" width="9.140625" style="204"/>
    <col min="6918" max="6918" width="16.85546875" style="204" customWidth="1"/>
    <col min="6919" max="6919" width="13.140625" style="204" customWidth="1"/>
    <col min="6920" max="7169" width="9.140625" style="204"/>
    <col min="7170" max="7170" width="33.5703125" style="204" bestFit="1" customWidth="1"/>
    <col min="7171" max="7171" width="9" style="204" bestFit="1" customWidth="1"/>
    <col min="7172" max="7173" width="9.140625" style="204"/>
    <col min="7174" max="7174" width="16.85546875" style="204" customWidth="1"/>
    <col min="7175" max="7175" width="13.140625" style="204" customWidth="1"/>
    <col min="7176" max="7425" width="9.140625" style="204"/>
    <col min="7426" max="7426" width="33.5703125" style="204" bestFit="1" customWidth="1"/>
    <col min="7427" max="7427" width="9" style="204" bestFit="1" customWidth="1"/>
    <col min="7428" max="7429" width="9.140625" style="204"/>
    <col min="7430" max="7430" width="16.85546875" style="204" customWidth="1"/>
    <col min="7431" max="7431" width="13.140625" style="204" customWidth="1"/>
    <col min="7432" max="7681" width="9.140625" style="204"/>
    <col min="7682" max="7682" width="33.5703125" style="204" bestFit="1" customWidth="1"/>
    <col min="7683" max="7683" width="9" style="204" bestFit="1" customWidth="1"/>
    <col min="7684" max="7685" width="9.140625" style="204"/>
    <col min="7686" max="7686" width="16.85546875" style="204" customWidth="1"/>
    <col min="7687" max="7687" width="13.140625" style="204" customWidth="1"/>
    <col min="7688" max="7937" width="9.140625" style="204"/>
    <col min="7938" max="7938" width="33.5703125" style="204" bestFit="1" customWidth="1"/>
    <col min="7939" max="7939" width="9" style="204" bestFit="1" customWidth="1"/>
    <col min="7940" max="7941" width="9.140625" style="204"/>
    <col min="7942" max="7942" width="16.85546875" style="204" customWidth="1"/>
    <col min="7943" max="7943" width="13.140625" style="204" customWidth="1"/>
    <col min="7944" max="8193" width="9.140625" style="204"/>
    <col min="8194" max="8194" width="33.5703125" style="204" bestFit="1" customWidth="1"/>
    <col min="8195" max="8195" width="9" style="204" bestFit="1" customWidth="1"/>
    <col min="8196" max="8197" width="9.140625" style="204"/>
    <col min="8198" max="8198" width="16.85546875" style="204" customWidth="1"/>
    <col min="8199" max="8199" width="13.140625" style="204" customWidth="1"/>
    <col min="8200" max="8449" width="9.140625" style="204"/>
    <col min="8450" max="8450" width="33.5703125" style="204" bestFit="1" customWidth="1"/>
    <col min="8451" max="8451" width="9" style="204" bestFit="1" customWidth="1"/>
    <col min="8452" max="8453" width="9.140625" style="204"/>
    <col min="8454" max="8454" width="16.85546875" style="204" customWidth="1"/>
    <col min="8455" max="8455" width="13.140625" style="204" customWidth="1"/>
    <col min="8456" max="8705" width="9.140625" style="204"/>
    <col min="8706" max="8706" width="33.5703125" style="204" bestFit="1" customWidth="1"/>
    <col min="8707" max="8707" width="9" style="204" bestFit="1" customWidth="1"/>
    <col min="8708" max="8709" width="9.140625" style="204"/>
    <col min="8710" max="8710" width="16.85546875" style="204" customWidth="1"/>
    <col min="8711" max="8711" width="13.140625" style="204" customWidth="1"/>
    <col min="8712" max="8961" width="9.140625" style="204"/>
    <col min="8962" max="8962" width="33.5703125" style="204" bestFit="1" customWidth="1"/>
    <col min="8963" max="8963" width="9" style="204" bestFit="1" customWidth="1"/>
    <col min="8964" max="8965" width="9.140625" style="204"/>
    <col min="8966" max="8966" width="16.85546875" style="204" customWidth="1"/>
    <col min="8967" max="8967" width="13.140625" style="204" customWidth="1"/>
    <col min="8968" max="9217" width="9.140625" style="204"/>
    <col min="9218" max="9218" width="33.5703125" style="204" bestFit="1" customWidth="1"/>
    <col min="9219" max="9219" width="9" style="204" bestFit="1" customWidth="1"/>
    <col min="9220" max="9221" width="9.140625" style="204"/>
    <col min="9222" max="9222" width="16.85546875" style="204" customWidth="1"/>
    <col min="9223" max="9223" width="13.140625" style="204" customWidth="1"/>
    <col min="9224" max="9473" width="9.140625" style="204"/>
    <col min="9474" max="9474" width="33.5703125" style="204" bestFit="1" customWidth="1"/>
    <col min="9475" max="9475" width="9" style="204" bestFit="1" customWidth="1"/>
    <col min="9476" max="9477" width="9.140625" style="204"/>
    <col min="9478" max="9478" width="16.85546875" style="204" customWidth="1"/>
    <col min="9479" max="9479" width="13.140625" style="204" customWidth="1"/>
    <col min="9480" max="9729" width="9.140625" style="204"/>
    <col min="9730" max="9730" width="33.5703125" style="204" bestFit="1" customWidth="1"/>
    <col min="9731" max="9731" width="9" style="204" bestFit="1" customWidth="1"/>
    <col min="9732" max="9733" width="9.140625" style="204"/>
    <col min="9734" max="9734" width="16.85546875" style="204" customWidth="1"/>
    <col min="9735" max="9735" width="13.140625" style="204" customWidth="1"/>
    <col min="9736" max="9985" width="9.140625" style="204"/>
    <col min="9986" max="9986" width="33.5703125" style="204" bestFit="1" customWidth="1"/>
    <col min="9987" max="9987" width="9" style="204" bestFit="1" customWidth="1"/>
    <col min="9988" max="9989" width="9.140625" style="204"/>
    <col min="9990" max="9990" width="16.85546875" style="204" customWidth="1"/>
    <col min="9991" max="9991" width="13.140625" style="204" customWidth="1"/>
    <col min="9992" max="10241" width="9.140625" style="204"/>
    <col min="10242" max="10242" width="33.5703125" style="204" bestFit="1" customWidth="1"/>
    <col min="10243" max="10243" width="9" style="204" bestFit="1" customWidth="1"/>
    <col min="10244" max="10245" width="9.140625" style="204"/>
    <col min="10246" max="10246" width="16.85546875" style="204" customWidth="1"/>
    <col min="10247" max="10247" width="13.140625" style="204" customWidth="1"/>
    <col min="10248" max="10497" width="9.140625" style="204"/>
    <col min="10498" max="10498" width="33.5703125" style="204" bestFit="1" customWidth="1"/>
    <col min="10499" max="10499" width="9" style="204" bestFit="1" customWidth="1"/>
    <col min="10500" max="10501" width="9.140625" style="204"/>
    <col min="10502" max="10502" width="16.85546875" style="204" customWidth="1"/>
    <col min="10503" max="10503" width="13.140625" style="204" customWidth="1"/>
    <col min="10504" max="10753" width="9.140625" style="204"/>
    <col min="10754" max="10754" width="33.5703125" style="204" bestFit="1" customWidth="1"/>
    <col min="10755" max="10755" width="9" style="204" bestFit="1" customWidth="1"/>
    <col min="10756" max="10757" width="9.140625" style="204"/>
    <col min="10758" max="10758" width="16.85546875" style="204" customWidth="1"/>
    <col min="10759" max="10759" width="13.140625" style="204" customWidth="1"/>
    <col min="10760" max="11009" width="9.140625" style="204"/>
    <col min="11010" max="11010" width="33.5703125" style="204" bestFit="1" customWidth="1"/>
    <col min="11011" max="11011" width="9" style="204" bestFit="1" customWidth="1"/>
    <col min="11012" max="11013" width="9.140625" style="204"/>
    <col min="11014" max="11014" width="16.85546875" style="204" customWidth="1"/>
    <col min="11015" max="11015" width="13.140625" style="204" customWidth="1"/>
    <col min="11016" max="11265" width="9.140625" style="204"/>
    <col min="11266" max="11266" width="33.5703125" style="204" bestFit="1" customWidth="1"/>
    <col min="11267" max="11267" width="9" style="204" bestFit="1" customWidth="1"/>
    <col min="11268" max="11269" width="9.140625" style="204"/>
    <col min="11270" max="11270" width="16.85546875" style="204" customWidth="1"/>
    <col min="11271" max="11271" width="13.140625" style="204" customWidth="1"/>
    <col min="11272" max="11521" width="9.140625" style="204"/>
    <col min="11522" max="11522" width="33.5703125" style="204" bestFit="1" customWidth="1"/>
    <col min="11523" max="11523" width="9" style="204" bestFit="1" customWidth="1"/>
    <col min="11524" max="11525" width="9.140625" style="204"/>
    <col min="11526" max="11526" width="16.85546875" style="204" customWidth="1"/>
    <col min="11527" max="11527" width="13.140625" style="204" customWidth="1"/>
    <col min="11528" max="11777" width="9.140625" style="204"/>
    <col min="11778" max="11778" width="33.5703125" style="204" bestFit="1" customWidth="1"/>
    <col min="11779" max="11779" width="9" style="204" bestFit="1" customWidth="1"/>
    <col min="11780" max="11781" width="9.140625" style="204"/>
    <col min="11782" max="11782" width="16.85546875" style="204" customWidth="1"/>
    <col min="11783" max="11783" width="13.140625" style="204" customWidth="1"/>
    <col min="11784" max="12033" width="9.140625" style="204"/>
    <col min="12034" max="12034" width="33.5703125" style="204" bestFit="1" customWidth="1"/>
    <col min="12035" max="12035" width="9" style="204" bestFit="1" customWidth="1"/>
    <col min="12036" max="12037" width="9.140625" style="204"/>
    <col min="12038" max="12038" width="16.85546875" style="204" customWidth="1"/>
    <col min="12039" max="12039" width="13.140625" style="204" customWidth="1"/>
    <col min="12040" max="12289" width="9.140625" style="204"/>
    <col min="12290" max="12290" width="33.5703125" style="204" bestFit="1" customWidth="1"/>
    <col min="12291" max="12291" width="9" style="204" bestFit="1" customWidth="1"/>
    <col min="12292" max="12293" width="9.140625" style="204"/>
    <col min="12294" max="12294" width="16.85546875" style="204" customWidth="1"/>
    <col min="12295" max="12295" width="13.140625" style="204" customWidth="1"/>
    <col min="12296" max="12545" width="9.140625" style="204"/>
    <col min="12546" max="12546" width="33.5703125" style="204" bestFit="1" customWidth="1"/>
    <col min="12547" max="12547" width="9" style="204" bestFit="1" customWidth="1"/>
    <col min="12548" max="12549" width="9.140625" style="204"/>
    <col min="12550" max="12550" width="16.85546875" style="204" customWidth="1"/>
    <col min="12551" max="12551" width="13.140625" style="204" customWidth="1"/>
    <col min="12552" max="12801" width="9.140625" style="204"/>
    <col min="12802" max="12802" width="33.5703125" style="204" bestFit="1" customWidth="1"/>
    <col min="12803" max="12803" width="9" style="204" bestFit="1" customWidth="1"/>
    <col min="12804" max="12805" width="9.140625" style="204"/>
    <col min="12806" max="12806" width="16.85546875" style="204" customWidth="1"/>
    <col min="12807" max="12807" width="13.140625" style="204" customWidth="1"/>
    <col min="12808" max="13057" width="9.140625" style="204"/>
    <col min="13058" max="13058" width="33.5703125" style="204" bestFit="1" customWidth="1"/>
    <col min="13059" max="13059" width="9" style="204" bestFit="1" customWidth="1"/>
    <col min="13060" max="13061" width="9.140625" style="204"/>
    <col min="13062" max="13062" width="16.85546875" style="204" customWidth="1"/>
    <col min="13063" max="13063" width="13.140625" style="204" customWidth="1"/>
    <col min="13064" max="13313" width="9.140625" style="204"/>
    <col min="13314" max="13314" width="33.5703125" style="204" bestFit="1" customWidth="1"/>
    <col min="13315" max="13315" width="9" style="204" bestFit="1" customWidth="1"/>
    <col min="13316" max="13317" width="9.140625" style="204"/>
    <col min="13318" max="13318" width="16.85546875" style="204" customWidth="1"/>
    <col min="13319" max="13319" width="13.140625" style="204" customWidth="1"/>
    <col min="13320" max="13569" width="9.140625" style="204"/>
    <col min="13570" max="13570" width="33.5703125" style="204" bestFit="1" customWidth="1"/>
    <col min="13571" max="13571" width="9" style="204" bestFit="1" customWidth="1"/>
    <col min="13572" max="13573" width="9.140625" style="204"/>
    <col min="13574" max="13574" width="16.85546875" style="204" customWidth="1"/>
    <col min="13575" max="13575" width="13.140625" style="204" customWidth="1"/>
    <col min="13576" max="13825" width="9.140625" style="204"/>
    <col min="13826" max="13826" width="33.5703125" style="204" bestFit="1" customWidth="1"/>
    <col min="13827" max="13827" width="9" style="204" bestFit="1" customWidth="1"/>
    <col min="13828" max="13829" width="9.140625" style="204"/>
    <col min="13830" max="13830" width="16.85546875" style="204" customWidth="1"/>
    <col min="13831" max="13831" width="13.140625" style="204" customWidth="1"/>
    <col min="13832" max="14081" width="9.140625" style="204"/>
    <col min="14082" max="14082" width="33.5703125" style="204" bestFit="1" customWidth="1"/>
    <col min="14083" max="14083" width="9" style="204" bestFit="1" customWidth="1"/>
    <col min="14084" max="14085" width="9.140625" style="204"/>
    <col min="14086" max="14086" width="16.85546875" style="204" customWidth="1"/>
    <col min="14087" max="14087" width="13.140625" style="204" customWidth="1"/>
    <col min="14088" max="14337" width="9.140625" style="204"/>
    <col min="14338" max="14338" width="33.5703125" style="204" bestFit="1" customWidth="1"/>
    <col min="14339" max="14339" width="9" style="204" bestFit="1" customWidth="1"/>
    <col min="14340" max="14341" width="9.140625" style="204"/>
    <col min="14342" max="14342" width="16.85546875" style="204" customWidth="1"/>
    <col min="14343" max="14343" width="13.140625" style="204" customWidth="1"/>
    <col min="14344" max="14593" width="9.140625" style="204"/>
    <col min="14594" max="14594" width="33.5703125" style="204" bestFit="1" customWidth="1"/>
    <col min="14595" max="14595" width="9" style="204" bestFit="1" customWidth="1"/>
    <col min="14596" max="14597" width="9.140625" style="204"/>
    <col min="14598" max="14598" width="16.85546875" style="204" customWidth="1"/>
    <col min="14599" max="14599" width="13.140625" style="204" customWidth="1"/>
    <col min="14600" max="14849" width="9.140625" style="204"/>
    <col min="14850" max="14850" width="33.5703125" style="204" bestFit="1" customWidth="1"/>
    <col min="14851" max="14851" width="9" style="204" bestFit="1" customWidth="1"/>
    <col min="14852" max="14853" width="9.140625" style="204"/>
    <col min="14854" max="14854" width="16.85546875" style="204" customWidth="1"/>
    <col min="14855" max="14855" width="13.140625" style="204" customWidth="1"/>
    <col min="14856" max="15105" width="9.140625" style="204"/>
    <col min="15106" max="15106" width="33.5703125" style="204" bestFit="1" customWidth="1"/>
    <col min="15107" max="15107" width="9" style="204" bestFit="1" customWidth="1"/>
    <col min="15108" max="15109" width="9.140625" style="204"/>
    <col min="15110" max="15110" width="16.85546875" style="204" customWidth="1"/>
    <col min="15111" max="15111" width="13.140625" style="204" customWidth="1"/>
    <col min="15112" max="15361" width="9.140625" style="204"/>
    <col min="15362" max="15362" width="33.5703125" style="204" bestFit="1" customWidth="1"/>
    <col min="15363" max="15363" width="9" style="204" bestFit="1" customWidth="1"/>
    <col min="15364" max="15365" width="9.140625" style="204"/>
    <col min="15366" max="15366" width="16.85546875" style="204" customWidth="1"/>
    <col min="15367" max="15367" width="13.140625" style="204" customWidth="1"/>
    <col min="15368" max="15617" width="9.140625" style="204"/>
    <col min="15618" max="15618" width="33.5703125" style="204" bestFit="1" customWidth="1"/>
    <col min="15619" max="15619" width="9" style="204" bestFit="1" customWidth="1"/>
    <col min="15620" max="15621" width="9.140625" style="204"/>
    <col min="15622" max="15622" width="16.85546875" style="204" customWidth="1"/>
    <col min="15623" max="15623" width="13.140625" style="204" customWidth="1"/>
    <col min="15624" max="15873" width="9.140625" style="204"/>
    <col min="15874" max="15874" width="33.5703125" style="204" bestFit="1" customWidth="1"/>
    <col min="15875" max="15875" width="9" style="204" bestFit="1" customWidth="1"/>
    <col min="15876" max="15877" width="9.140625" style="204"/>
    <col min="15878" max="15878" width="16.85546875" style="204" customWidth="1"/>
    <col min="15879" max="15879" width="13.140625" style="204" customWidth="1"/>
    <col min="15880" max="16129" width="9.140625" style="204"/>
    <col min="16130" max="16130" width="33.5703125" style="204" bestFit="1" customWidth="1"/>
    <col min="16131" max="16131" width="9" style="204" bestFit="1" customWidth="1"/>
    <col min="16132" max="16133" width="9.140625" style="204"/>
    <col min="16134" max="16134" width="16.85546875" style="204" customWidth="1"/>
    <col min="16135" max="16135" width="13.140625" style="204" customWidth="1"/>
    <col min="16136" max="16384" width="9.140625" style="204"/>
  </cols>
  <sheetData>
    <row r="3" spans="2:4" x14ac:dyDescent="0.25">
      <c r="B3" s="204" t="s">
        <v>63</v>
      </c>
    </row>
    <row r="4" spans="2:4" x14ac:dyDescent="0.25">
      <c r="B4" s="204" t="s">
        <v>94</v>
      </c>
    </row>
    <row r="5" spans="2:4" x14ac:dyDescent="0.25">
      <c r="B5" s="204" t="s">
        <v>97</v>
      </c>
    </row>
    <row r="6" spans="2:4" x14ac:dyDescent="0.25">
      <c r="B6" s="213" t="s">
        <v>197</v>
      </c>
    </row>
    <row r="7" spans="2:4" x14ac:dyDescent="0.25">
      <c r="B7" s="213"/>
    </row>
    <row r="8" spans="2:4" x14ac:dyDescent="0.25">
      <c r="B8" s="213">
        <v>2022</v>
      </c>
    </row>
    <row r="9" spans="2:4" ht="15.75" thickBot="1" x14ac:dyDescent="0.3">
      <c r="B9" s="206"/>
      <c r="C9" s="207" t="s">
        <v>0</v>
      </c>
      <c r="D9" s="9"/>
    </row>
    <row r="10" spans="2:4" ht="15.75" hidden="1" thickBot="1" x14ac:dyDescent="0.3">
      <c r="B10" s="206" t="s">
        <v>15</v>
      </c>
      <c r="C10" s="207" t="s">
        <v>9</v>
      </c>
      <c r="D10" s="9">
        <f>1+D13</f>
        <v>1</v>
      </c>
    </row>
    <row r="11" spans="2:4" ht="15.75" hidden="1" thickBot="1" x14ac:dyDescent="0.3">
      <c r="B11" s="206" t="s">
        <v>13</v>
      </c>
      <c r="C11" s="207" t="s">
        <v>21</v>
      </c>
      <c r="D11" s="9">
        <f>SUM(D13:D20)</f>
        <v>1</v>
      </c>
    </row>
    <row r="12" spans="2:4" ht="15.75" hidden="1" thickBot="1" x14ac:dyDescent="0.3">
      <c r="B12" s="206"/>
      <c r="C12" s="207"/>
    </row>
    <row r="13" spans="2:4" ht="30.75" hidden="1" thickBot="1" x14ac:dyDescent="0.3">
      <c r="B13" s="15" t="s">
        <v>16</v>
      </c>
      <c r="C13" s="207"/>
      <c r="D13" s="208"/>
    </row>
    <row r="14" spans="2:4" ht="30.75" hidden="1" thickBot="1" x14ac:dyDescent="0.3">
      <c r="B14" s="15" t="s">
        <v>28</v>
      </c>
      <c r="C14" s="207"/>
      <c r="D14" s="208"/>
    </row>
    <row r="15" spans="2:4" ht="30.75" hidden="1" thickBot="1" x14ac:dyDescent="0.3">
      <c r="B15" s="15" t="s">
        <v>22</v>
      </c>
      <c r="C15" s="207"/>
      <c r="D15" s="208"/>
    </row>
    <row r="16" spans="2:4" ht="30.75" hidden="1" thickBot="1" x14ac:dyDescent="0.3">
      <c r="B16" s="15" t="s">
        <v>17</v>
      </c>
      <c r="C16" s="207"/>
      <c r="D16" s="208">
        <v>1</v>
      </c>
    </row>
    <row r="17" spans="1:6" ht="30.75" hidden="1" thickBot="1" x14ac:dyDescent="0.3">
      <c r="B17" s="15" t="s">
        <v>18</v>
      </c>
      <c r="C17" s="207"/>
      <c r="D17" s="208"/>
    </row>
    <row r="18" spans="1:6" ht="30.75" hidden="1" thickBot="1" x14ac:dyDescent="0.3">
      <c r="B18" s="15" t="s">
        <v>19</v>
      </c>
      <c r="C18" s="207"/>
      <c r="D18" s="208"/>
    </row>
    <row r="19" spans="1:6" ht="30.75" hidden="1" thickBot="1" x14ac:dyDescent="0.3">
      <c r="B19" s="15" t="s">
        <v>27</v>
      </c>
      <c r="C19" s="207"/>
      <c r="D19" s="208"/>
    </row>
    <row r="20" spans="1:6" ht="30.75" hidden="1" thickBot="1" x14ac:dyDescent="0.3">
      <c r="B20" s="15" t="s">
        <v>20</v>
      </c>
      <c r="C20" s="207"/>
      <c r="D20" s="208"/>
    </row>
    <row r="21" spans="1:6" ht="15.75" hidden="1" thickBot="1" x14ac:dyDescent="0.3">
      <c r="C21" s="207"/>
    </row>
    <row r="22" spans="1:6" ht="18" hidden="1" thickBot="1" x14ac:dyDescent="0.35">
      <c r="B22" s="209" t="s">
        <v>40</v>
      </c>
      <c r="C22" s="210"/>
      <c r="D22" s="209"/>
      <c r="E22" s="209"/>
      <c r="F22" s="209"/>
    </row>
    <row r="23" spans="1:6" ht="15.75" hidden="1" thickBot="1" x14ac:dyDescent="0.3">
      <c r="A23" s="204" t="e">
        <f>#REF!</f>
        <v>#REF!</v>
      </c>
      <c r="C23" s="207"/>
      <c r="D23" s="211" t="e">
        <f>#REF!</f>
        <v>#REF!</v>
      </c>
    </row>
    <row r="24" spans="1:6" ht="15.75" hidden="1" thickBot="1" x14ac:dyDescent="0.3">
      <c r="A24" s="204" t="e">
        <f>#REF!</f>
        <v>#REF!</v>
      </c>
      <c r="C24" s="207"/>
      <c r="D24" s="211" t="e">
        <f>#REF!</f>
        <v>#REF!</v>
      </c>
    </row>
    <row r="25" spans="1:6" ht="15.75" hidden="1" thickBot="1" x14ac:dyDescent="0.3">
      <c r="C25" s="207"/>
      <c r="D25" s="207" t="s">
        <v>12</v>
      </c>
      <c r="E25" s="207" t="s">
        <v>10</v>
      </c>
      <c r="F25" s="207" t="s">
        <v>11</v>
      </c>
    </row>
    <row r="26" spans="1:6" ht="15.75" hidden="1" thickBot="1" x14ac:dyDescent="0.3">
      <c r="B26" s="206" t="s">
        <v>23</v>
      </c>
      <c r="C26" s="207" t="s">
        <v>1</v>
      </c>
      <c r="D26" s="9" t="e">
        <f>#REF!*D23</f>
        <v>#REF!</v>
      </c>
      <c r="F26" s="212" t="e">
        <f>D26*E26</f>
        <v>#REF!</v>
      </c>
    </row>
    <row r="27" spans="1:6" ht="15.75" hidden="1" thickBot="1" x14ac:dyDescent="0.3">
      <c r="B27" s="206" t="s">
        <v>2</v>
      </c>
      <c r="C27" s="207" t="s">
        <v>1</v>
      </c>
      <c r="D27" s="9" t="e">
        <f>#REF!*D23</f>
        <v>#REF!</v>
      </c>
      <c r="F27" s="212" t="e">
        <f>D27*E27</f>
        <v>#REF!</v>
      </c>
    </row>
    <row r="28" spans="1:6" ht="15.75" hidden="1" thickBot="1" x14ac:dyDescent="0.3">
      <c r="B28" s="206" t="s">
        <v>3</v>
      </c>
      <c r="C28" s="207" t="s">
        <v>1</v>
      </c>
      <c r="D28" s="9" t="e">
        <f>#REF!*D23</f>
        <v>#REF!</v>
      </c>
      <c r="F28" s="212" t="e">
        <f>D28*E28</f>
        <v>#REF!</v>
      </c>
    </row>
    <row r="29" spans="1:6" ht="15.75" hidden="1" thickBot="1" x14ac:dyDescent="0.3">
      <c r="B29" s="206" t="s">
        <v>4</v>
      </c>
      <c r="C29" s="207" t="s">
        <v>6</v>
      </c>
      <c r="D29" s="9" t="e">
        <f>#REF!*D23</f>
        <v>#REF!</v>
      </c>
      <c r="F29" s="212" t="e">
        <f>D29*E29</f>
        <v>#REF!</v>
      </c>
    </row>
    <row r="30" spans="1:6" ht="15.75" hidden="1" thickBot="1" x14ac:dyDescent="0.3">
      <c r="B30" s="206"/>
      <c r="C30" s="207"/>
      <c r="D30" s="9"/>
      <c r="F30" s="212"/>
    </row>
    <row r="31" spans="1:6" ht="15.75" hidden="1" thickBot="1" x14ac:dyDescent="0.3">
      <c r="B31" s="206" t="s">
        <v>24</v>
      </c>
      <c r="C31" s="207" t="s">
        <v>29</v>
      </c>
      <c r="D31" s="9" t="e">
        <f>#REF!*D24</f>
        <v>#REF!</v>
      </c>
      <c r="F31" s="212" t="e">
        <f>D31*E31</f>
        <v>#REF!</v>
      </c>
    </row>
    <row r="32" spans="1:6" ht="15.75" hidden="1" thickBot="1" x14ac:dyDescent="0.3">
      <c r="B32" s="206" t="s">
        <v>26</v>
      </c>
      <c r="C32" s="207" t="s">
        <v>29</v>
      </c>
      <c r="D32" s="9">
        <v>35</v>
      </c>
      <c r="F32" s="212">
        <f>D32*E32</f>
        <v>0</v>
      </c>
    </row>
    <row r="33" spans="2:30" ht="15.75" hidden="1" thickBot="1" x14ac:dyDescent="0.3">
      <c r="B33" s="206"/>
      <c r="C33" s="207"/>
      <c r="D33" s="9"/>
      <c r="F33" s="212"/>
    </row>
    <row r="34" spans="2:30" ht="15.75" hidden="1" thickBot="1" x14ac:dyDescent="0.3">
      <c r="B34" s="206" t="s">
        <v>36</v>
      </c>
      <c r="C34" s="207" t="s">
        <v>34</v>
      </c>
      <c r="D34" s="9">
        <v>100</v>
      </c>
      <c r="F34" s="212">
        <f>D34*E34</f>
        <v>0</v>
      </c>
    </row>
    <row r="35" spans="2:30" ht="15.75" hidden="1" thickBot="1" x14ac:dyDescent="0.3">
      <c r="B35" s="206" t="s">
        <v>33</v>
      </c>
      <c r="C35" s="207" t="s">
        <v>34</v>
      </c>
      <c r="D35" s="9">
        <v>8</v>
      </c>
      <c r="F35" s="212">
        <f>D35*E35</f>
        <v>0</v>
      </c>
    </row>
    <row r="36" spans="2:30" ht="15.75" hidden="1" thickBot="1" x14ac:dyDescent="0.3">
      <c r="B36" s="206"/>
      <c r="C36" s="207"/>
      <c r="D36" s="9"/>
      <c r="F36" s="212"/>
    </row>
    <row r="37" spans="2:30" ht="15.75" hidden="1" thickBot="1" x14ac:dyDescent="0.3">
      <c r="B37" s="206" t="s">
        <v>25</v>
      </c>
      <c r="C37" s="207" t="s">
        <v>31</v>
      </c>
      <c r="D37" s="9"/>
      <c r="F37" s="212" t="e">
        <f>SUM(F38:F41)</f>
        <v>#REF!</v>
      </c>
    </row>
    <row r="38" spans="2:30" ht="15.75" hidden="1" thickBot="1" x14ac:dyDescent="0.3">
      <c r="B38" s="206" t="s">
        <v>32</v>
      </c>
      <c r="C38" s="207" t="s">
        <v>35</v>
      </c>
      <c r="D38" s="9" t="e">
        <f>#REF!*D23</f>
        <v>#REF!</v>
      </c>
      <c r="F38" s="212" t="e">
        <f>D38*E38</f>
        <v>#REF!</v>
      </c>
    </row>
    <row r="39" spans="2:30" ht="15.75" hidden="1" thickBot="1" x14ac:dyDescent="0.3">
      <c r="B39" s="206" t="s">
        <v>5</v>
      </c>
      <c r="C39" s="207" t="s">
        <v>35</v>
      </c>
      <c r="D39" s="19" t="e">
        <f>#REF!*D23</f>
        <v>#REF!</v>
      </c>
      <c r="F39" s="212" t="e">
        <f>D39*E39</f>
        <v>#REF!</v>
      </c>
    </row>
    <row r="40" spans="2:30" ht="15.75" hidden="1" thickBot="1" x14ac:dyDescent="0.3">
      <c r="B40" s="206" t="s">
        <v>30</v>
      </c>
      <c r="C40" s="207" t="s">
        <v>29</v>
      </c>
      <c r="D40" s="9">
        <v>40</v>
      </c>
      <c r="F40" s="212">
        <f>D40*E40*E37</f>
        <v>0</v>
      </c>
    </row>
    <row r="41" spans="2:30" ht="15.75" hidden="1" thickBot="1" x14ac:dyDescent="0.3">
      <c r="B41" s="206" t="s">
        <v>7</v>
      </c>
      <c r="C41" s="207" t="s">
        <v>29</v>
      </c>
      <c r="D41" s="9">
        <v>20</v>
      </c>
      <c r="F41" s="212">
        <f>D41*E41*E37</f>
        <v>0</v>
      </c>
    </row>
    <row r="42" spans="2:30" ht="15.75" hidden="1" thickBot="1" x14ac:dyDescent="0.3">
      <c r="B42" s="206"/>
      <c r="F42" s="213"/>
    </row>
    <row r="43" spans="2:30" ht="15.75" hidden="1" thickBot="1" x14ac:dyDescent="0.3">
      <c r="B43" s="214" t="s">
        <v>8</v>
      </c>
      <c r="C43" s="12"/>
      <c r="D43" s="12"/>
      <c r="E43" s="12"/>
      <c r="F43" s="215" t="e">
        <f>SUM(F26:F37)</f>
        <v>#REF!</v>
      </c>
    </row>
    <row r="44" spans="2:30" ht="15.75" hidden="1" thickBot="1" x14ac:dyDescent="0.3"/>
    <row r="45" spans="2:30" ht="18" thickBot="1" x14ac:dyDescent="0.35">
      <c r="B45" s="209" t="s">
        <v>75</v>
      </c>
      <c r="C45" s="210"/>
      <c r="D45" s="209"/>
      <c r="E45" s="209"/>
      <c r="F45" s="209"/>
      <c r="G45" s="322" t="s">
        <v>68</v>
      </c>
      <c r="H45" s="323"/>
      <c r="I45" s="323"/>
      <c r="J45" s="324"/>
      <c r="K45" s="319">
        <v>2021</v>
      </c>
      <c r="L45" s="320"/>
      <c r="M45" s="320"/>
      <c r="N45" s="321"/>
      <c r="O45" s="319">
        <v>2022</v>
      </c>
      <c r="P45" s="320"/>
      <c r="Q45" s="320"/>
      <c r="R45" s="321"/>
      <c r="S45" s="319">
        <v>2023</v>
      </c>
      <c r="T45" s="320"/>
      <c r="U45" s="320"/>
      <c r="V45" s="321"/>
      <c r="W45" s="319">
        <v>2024</v>
      </c>
      <c r="X45" s="320"/>
      <c r="Y45" s="320"/>
      <c r="Z45" s="321"/>
      <c r="AA45" s="319">
        <v>2025</v>
      </c>
      <c r="AB45" s="320"/>
      <c r="AC45" s="320"/>
      <c r="AD45" s="321"/>
    </row>
    <row r="46" spans="2:30" ht="16.5" thickTop="1" thickBot="1" x14ac:dyDescent="0.3">
      <c r="C46" s="207"/>
      <c r="G46" s="260" t="s">
        <v>39</v>
      </c>
      <c r="H46" s="261" t="s">
        <v>102</v>
      </c>
      <c r="I46" s="261" t="s">
        <v>66</v>
      </c>
      <c r="J46" s="262" t="s">
        <v>65</v>
      </c>
      <c r="K46" s="219" t="s">
        <v>39</v>
      </c>
      <c r="L46" s="220" t="s">
        <v>102</v>
      </c>
      <c r="M46" s="220" t="s">
        <v>66</v>
      </c>
      <c r="N46" s="221" t="s">
        <v>65</v>
      </c>
      <c r="O46" s="222" t="s">
        <v>39</v>
      </c>
      <c r="P46" s="220" t="s">
        <v>102</v>
      </c>
      <c r="Q46" s="223" t="s">
        <v>66</v>
      </c>
      <c r="R46" s="224" t="s">
        <v>65</v>
      </c>
      <c r="S46" s="225" t="s">
        <v>39</v>
      </c>
      <c r="T46" s="226" t="s">
        <v>102</v>
      </c>
      <c r="U46" s="226" t="s">
        <v>66</v>
      </c>
      <c r="V46" s="227" t="s">
        <v>65</v>
      </c>
      <c r="W46" s="228" t="s">
        <v>39</v>
      </c>
      <c r="X46" s="226" t="s">
        <v>102</v>
      </c>
      <c r="Y46" s="226" t="s">
        <v>66</v>
      </c>
      <c r="Z46" s="227" t="s">
        <v>65</v>
      </c>
      <c r="AA46" s="228" t="s">
        <v>39</v>
      </c>
      <c r="AB46" s="226" t="s">
        <v>102</v>
      </c>
      <c r="AC46" s="229" t="s">
        <v>66</v>
      </c>
      <c r="AD46" s="230" t="s">
        <v>65</v>
      </c>
    </row>
    <row r="47" spans="2:30" x14ac:dyDescent="0.25">
      <c r="C47" s="207"/>
      <c r="D47" s="207" t="s">
        <v>12</v>
      </c>
      <c r="E47" s="207" t="s">
        <v>10</v>
      </c>
      <c r="F47" s="207" t="s">
        <v>11</v>
      </c>
      <c r="G47" s="263"/>
      <c r="H47" s="264"/>
      <c r="I47" s="264"/>
      <c r="J47" s="265"/>
      <c r="K47" s="234"/>
      <c r="L47" s="235"/>
      <c r="M47" s="235"/>
      <c r="N47" s="236"/>
      <c r="O47" s="237"/>
      <c r="P47" s="235"/>
      <c r="Q47" s="235"/>
      <c r="R47" s="236"/>
      <c r="S47" s="238"/>
      <c r="T47" s="235"/>
      <c r="U47" s="232"/>
      <c r="V47" s="236"/>
      <c r="W47" s="238"/>
      <c r="X47" s="235"/>
      <c r="Y47" s="235"/>
      <c r="Z47" s="236"/>
      <c r="AA47" s="238"/>
      <c r="AB47" s="235"/>
      <c r="AC47" s="235"/>
      <c r="AD47" s="236"/>
    </row>
    <row r="48" spans="2:30" x14ac:dyDescent="0.25">
      <c r="B48" s="206" t="s">
        <v>272</v>
      </c>
      <c r="C48" s="207" t="s">
        <v>1</v>
      </c>
      <c r="D48" s="9">
        <v>2500</v>
      </c>
      <c r="E48" s="271">
        <v>10</v>
      </c>
      <c r="F48" s="212">
        <f>D48*E48</f>
        <v>25000</v>
      </c>
      <c r="G48" s="266">
        <f>SUM(H48:J48)</f>
        <v>0</v>
      </c>
      <c r="H48" s="267">
        <f>L48+P48+T48+X48+AB48</f>
        <v>0</v>
      </c>
      <c r="I48" s="267">
        <f>M48+Q48+U48+Y48+AC48</f>
        <v>0</v>
      </c>
      <c r="J48" s="268"/>
      <c r="K48" s="242">
        <f>SUM(L48:N48)</f>
        <v>0</v>
      </c>
      <c r="L48" s="243"/>
      <c r="M48" s="243"/>
      <c r="N48" s="241"/>
      <c r="O48" s="242">
        <f t="shared" ref="O48:O61" si="0">SUM(P48:R48)</f>
        <v>25000</v>
      </c>
      <c r="P48" s="243"/>
      <c r="Q48" s="243"/>
      <c r="R48" s="241">
        <f>D48*10</f>
        <v>25000</v>
      </c>
      <c r="S48" s="244">
        <f>SUM(T48:V48)</f>
        <v>0</v>
      </c>
      <c r="T48" s="243"/>
      <c r="U48" s="240"/>
      <c r="V48" s="241"/>
      <c r="W48" s="244">
        <f>SUM(X48:Z48)</f>
        <v>0</v>
      </c>
      <c r="X48" s="243"/>
      <c r="Y48" s="243"/>
      <c r="Z48" s="241"/>
      <c r="AA48" s="244">
        <f>SUM(AB48:AD48)</f>
        <v>0</v>
      </c>
      <c r="AB48" s="243"/>
      <c r="AC48" s="243"/>
      <c r="AD48" s="241"/>
    </row>
    <row r="49" spans="2:30" x14ac:dyDescent="0.25">
      <c r="B49" s="206" t="s">
        <v>4</v>
      </c>
      <c r="C49" s="207" t="s">
        <v>6</v>
      </c>
      <c r="D49" s="9"/>
      <c r="E49" s="204">
        <v>0</v>
      </c>
      <c r="F49" s="212">
        <f>D49*E49</f>
        <v>0</v>
      </c>
      <c r="G49" s="266">
        <f t="shared" ref="G49:G61" si="1">SUM(H49:J49)</f>
        <v>0</v>
      </c>
      <c r="H49" s="267">
        <f t="shared" ref="H49:J61" si="2">L49+P49+T49+X49+AB49</f>
        <v>0</v>
      </c>
      <c r="I49" s="267">
        <f t="shared" si="2"/>
        <v>0</v>
      </c>
      <c r="J49" s="268">
        <f t="shared" si="2"/>
        <v>0</v>
      </c>
      <c r="K49" s="242">
        <f t="shared" ref="K49:K61" si="3">SUM(L49:N49)</f>
        <v>0</v>
      </c>
      <c r="L49" s="243"/>
      <c r="M49" s="243"/>
      <c r="N49" s="241">
        <f t="shared" ref="N49:N56" si="4">F49</f>
        <v>0</v>
      </c>
      <c r="O49" s="242">
        <f t="shared" si="0"/>
        <v>0</v>
      </c>
      <c r="P49" s="243"/>
      <c r="Q49" s="243"/>
      <c r="R49" s="241">
        <f t="shared" ref="R49:R56" si="5">F49</f>
        <v>0</v>
      </c>
      <c r="S49" s="244">
        <f>SUM(T49:V49)</f>
        <v>0</v>
      </c>
      <c r="T49" s="243"/>
      <c r="U49" s="240"/>
      <c r="V49" s="241"/>
      <c r="W49" s="244">
        <f>SUM(X49:Z49)</f>
        <v>0</v>
      </c>
      <c r="X49" s="243"/>
      <c r="Y49" s="243"/>
      <c r="Z49" s="241"/>
      <c r="AA49" s="244">
        <f>SUM(AB49:AD49)</f>
        <v>0</v>
      </c>
      <c r="AB49" s="243"/>
      <c r="AC49" s="243"/>
      <c r="AD49" s="241"/>
    </row>
    <row r="50" spans="2:30" x14ac:dyDescent="0.25">
      <c r="B50" s="206"/>
      <c r="C50" s="207"/>
      <c r="D50" s="9"/>
      <c r="F50" s="212"/>
      <c r="G50" s="266">
        <f t="shared" si="1"/>
        <v>0</v>
      </c>
      <c r="H50" s="267">
        <f t="shared" si="2"/>
        <v>0</v>
      </c>
      <c r="I50" s="267">
        <f t="shared" si="2"/>
        <v>0</v>
      </c>
      <c r="J50" s="268">
        <f t="shared" si="2"/>
        <v>0</v>
      </c>
      <c r="K50" s="242">
        <f t="shared" si="3"/>
        <v>0</v>
      </c>
      <c r="L50" s="243"/>
      <c r="M50" s="243"/>
      <c r="N50" s="241">
        <f t="shared" si="4"/>
        <v>0</v>
      </c>
      <c r="O50" s="242">
        <f t="shared" si="0"/>
        <v>0</v>
      </c>
      <c r="P50" s="243"/>
      <c r="Q50" s="243"/>
      <c r="R50" s="241">
        <f t="shared" si="5"/>
        <v>0</v>
      </c>
      <c r="S50" s="244">
        <f>SUM(T50:V50)</f>
        <v>0</v>
      </c>
      <c r="T50" s="243"/>
      <c r="U50" s="240"/>
      <c r="V50" s="241"/>
      <c r="W50" s="244">
        <f>SUM(X50:Z50)</f>
        <v>0</v>
      </c>
      <c r="X50" s="243"/>
      <c r="Y50" s="243"/>
      <c r="Z50" s="241"/>
      <c r="AA50" s="244">
        <f>SUM(AB50:AD50)</f>
        <v>0</v>
      </c>
      <c r="AB50" s="243"/>
      <c r="AC50" s="243"/>
      <c r="AD50" s="241"/>
    </row>
    <row r="51" spans="2:30" x14ac:dyDescent="0.25">
      <c r="B51" s="206" t="s">
        <v>273</v>
      </c>
      <c r="C51" s="207" t="s">
        <v>29</v>
      </c>
      <c r="D51" s="9">
        <v>2500</v>
      </c>
      <c r="E51" s="204">
        <v>10</v>
      </c>
      <c r="F51" s="212">
        <f>D51*E51</f>
        <v>25000</v>
      </c>
      <c r="G51" s="266">
        <f t="shared" si="1"/>
        <v>0</v>
      </c>
      <c r="H51" s="267">
        <f t="shared" si="2"/>
        <v>0</v>
      </c>
      <c r="I51" s="267">
        <f t="shared" si="2"/>
        <v>0</v>
      </c>
      <c r="J51" s="268"/>
      <c r="K51" s="242">
        <f t="shared" si="3"/>
        <v>0</v>
      </c>
      <c r="L51" s="243"/>
      <c r="M51" s="243"/>
      <c r="N51" s="241"/>
      <c r="O51" s="242">
        <f t="shared" si="0"/>
        <v>25000</v>
      </c>
      <c r="P51" s="243"/>
      <c r="Q51" s="243"/>
      <c r="R51" s="241">
        <f>D51*10</f>
        <v>25000</v>
      </c>
      <c r="S51" s="244">
        <f>SUM(T51:V51)</f>
        <v>0</v>
      </c>
      <c r="T51" s="243"/>
      <c r="U51" s="240"/>
      <c r="V51" s="241"/>
      <c r="W51" s="244">
        <f>SUM(X51:Z51)</f>
        <v>0</v>
      </c>
      <c r="X51" s="243"/>
      <c r="Y51" s="243"/>
      <c r="Z51" s="241"/>
      <c r="AA51" s="244">
        <f>SUM(AB51:AD51)</f>
        <v>0</v>
      </c>
      <c r="AB51" s="243"/>
      <c r="AC51" s="243"/>
      <c r="AD51" s="241"/>
    </row>
    <row r="52" spans="2:30" x14ac:dyDescent="0.25">
      <c r="B52" s="206" t="s">
        <v>274</v>
      </c>
      <c r="C52" s="207" t="s">
        <v>29</v>
      </c>
      <c r="D52" s="9">
        <v>2500</v>
      </c>
      <c r="E52" s="204">
        <v>20</v>
      </c>
      <c r="F52" s="212">
        <f>D52*E52</f>
        <v>50000</v>
      </c>
      <c r="G52" s="266">
        <f t="shared" si="1"/>
        <v>100000</v>
      </c>
      <c r="H52" s="267">
        <f t="shared" si="2"/>
        <v>100000</v>
      </c>
      <c r="I52" s="267">
        <f t="shared" si="2"/>
        <v>0</v>
      </c>
      <c r="J52" s="268">
        <f t="shared" si="2"/>
        <v>0</v>
      </c>
      <c r="K52" s="242">
        <f t="shared" si="3"/>
        <v>50000</v>
      </c>
      <c r="L52" s="243">
        <f>F52</f>
        <v>50000</v>
      </c>
      <c r="M52" s="243"/>
      <c r="N52" s="241"/>
      <c r="O52" s="242">
        <f t="shared" si="0"/>
        <v>0</v>
      </c>
      <c r="P52" s="243"/>
      <c r="Q52" s="243"/>
      <c r="R52" s="241"/>
      <c r="S52" s="244">
        <f t="shared" ref="S52:S61" si="6">SUM(T52:V52)</f>
        <v>50000</v>
      </c>
      <c r="T52" s="243">
        <f>D52*E52</f>
        <v>50000</v>
      </c>
      <c r="U52" s="240"/>
      <c r="V52" s="241"/>
      <c r="W52" s="244">
        <f t="shared" ref="W52:W61" si="7">SUM(X52:Z52)</f>
        <v>0</v>
      </c>
      <c r="X52" s="243"/>
      <c r="Y52" s="243"/>
      <c r="Z52" s="241"/>
      <c r="AA52" s="244">
        <f t="shared" ref="AA52:AA61" si="8">SUM(AB52:AD52)</f>
        <v>0</v>
      </c>
      <c r="AB52" s="243"/>
      <c r="AC52" s="243"/>
      <c r="AD52" s="241"/>
    </row>
    <row r="53" spans="2:30" x14ac:dyDescent="0.25">
      <c r="B53" s="206"/>
      <c r="C53" s="207"/>
      <c r="D53" s="9"/>
      <c r="F53" s="212"/>
      <c r="G53" s="266">
        <f t="shared" si="1"/>
        <v>0</v>
      </c>
      <c r="H53" s="267">
        <f t="shared" si="2"/>
        <v>0</v>
      </c>
      <c r="I53" s="267">
        <f t="shared" si="2"/>
        <v>0</v>
      </c>
      <c r="J53" s="268">
        <f t="shared" si="2"/>
        <v>0</v>
      </c>
      <c r="K53" s="242">
        <f t="shared" si="3"/>
        <v>0</v>
      </c>
      <c r="L53" s="243"/>
      <c r="M53" s="243"/>
      <c r="N53" s="241">
        <f t="shared" si="4"/>
        <v>0</v>
      </c>
      <c r="O53" s="242">
        <f t="shared" si="0"/>
        <v>0</v>
      </c>
      <c r="P53" s="243"/>
      <c r="Q53" s="243"/>
      <c r="R53" s="241">
        <f t="shared" si="5"/>
        <v>0</v>
      </c>
      <c r="S53" s="244">
        <f t="shared" si="6"/>
        <v>0</v>
      </c>
      <c r="T53" s="243"/>
      <c r="U53" s="240"/>
      <c r="V53" s="241"/>
      <c r="W53" s="244">
        <f t="shared" si="7"/>
        <v>0</v>
      </c>
      <c r="X53" s="243"/>
      <c r="Y53" s="243"/>
      <c r="Z53" s="241"/>
      <c r="AA53" s="244">
        <f t="shared" si="8"/>
        <v>0</v>
      </c>
      <c r="AB53" s="243"/>
      <c r="AC53" s="243"/>
      <c r="AD53" s="241"/>
    </row>
    <row r="54" spans="2:30" x14ac:dyDescent="0.25">
      <c r="B54" s="206" t="s">
        <v>129</v>
      </c>
      <c r="C54" s="207" t="s">
        <v>34</v>
      </c>
      <c r="D54" s="9">
        <v>2500</v>
      </c>
      <c r="E54" s="204">
        <v>10</v>
      </c>
      <c r="F54" s="212">
        <f>D54*E54</f>
        <v>25000</v>
      </c>
      <c r="G54" s="266">
        <f t="shared" si="1"/>
        <v>12500</v>
      </c>
      <c r="H54" s="267">
        <f t="shared" si="2"/>
        <v>12500</v>
      </c>
      <c r="I54" s="267">
        <f t="shared" si="2"/>
        <v>0</v>
      </c>
      <c r="J54" s="268">
        <f t="shared" si="2"/>
        <v>0</v>
      </c>
      <c r="K54" s="242"/>
      <c r="L54" s="243">
        <f>F54/2</f>
        <v>12500</v>
      </c>
      <c r="M54" s="243"/>
      <c r="N54" s="241"/>
      <c r="O54" s="242">
        <f t="shared" si="0"/>
        <v>0</v>
      </c>
      <c r="P54" s="243"/>
      <c r="Q54" s="243"/>
      <c r="R54" s="241"/>
      <c r="S54" s="244">
        <f t="shared" si="6"/>
        <v>0</v>
      </c>
      <c r="T54" s="243"/>
      <c r="U54" s="240"/>
      <c r="V54" s="241"/>
      <c r="W54" s="244">
        <f t="shared" si="7"/>
        <v>0</v>
      </c>
      <c r="X54" s="243"/>
      <c r="Y54" s="243"/>
      <c r="Z54" s="241"/>
      <c r="AA54" s="244">
        <f t="shared" si="8"/>
        <v>0</v>
      </c>
      <c r="AB54" s="243"/>
      <c r="AC54" s="243"/>
      <c r="AD54" s="241"/>
    </row>
    <row r="55" spans="2:30" x14ac:dyDescent="0.25">
      <c r="B55" s="206" t="s">
        <v>33</v>
      </c>
      <c r="C55" s="207" t="s">
        <v>34</v>
      </c>
      <c r="D55" s="9">
        <v>8</v>
      </c>
      <c r="E55" s="204">
        <v>0</v>
      </c>
      <c r="F55" s="212">
        <f>D55*E55</f>
        <v>0</v>
      </c>
      <c r="G55" s="266">
        <f t="shared" si="1"/>
        <v>0</v>
      </c>
      <c r="H55" s="267">
        <f t="shared" si="2"/>
        <v>0</v>
      </c>
      <c r="I55" s="267">
        <f t="shared" si="2"/>
        <v>0</v>
      </c>
      <c r="J55" s="268">
        <f t="shared" si="2"/>
        <v>0</v>
      </c>
      <c r="K55" s="242">
        <f t="shared" si="3"/>
        <v>0</v>
      </c>
      <c r="L55" s="243">
        <f>F55</f>
        <v>0</v>
      </c>
      <c r="M55" s="243"/>
      <c r="N55" s="241">
        <f t="shared" si="4"/>
        <v>0</v>
      </c>
      <c r="O55" s="242">
        <f t="shared" si="0"/>
        <v>0</v>
      </c>
      <c r="P55" s="243"/>
      <c r="Q55" s="243"/>
      <c r="R55" s="241">
        <f t="shared" si="5"/>
        <v>0</v>
      </c>
      <c r="S55" s="244">
        <f t="shared" si="6"/>
        <v>0</v>
      </c>
      <c r="T55" s="243"/>
      <c r="U55" s="240"/>
      <c r="V55" s="241"/>
      <c r="W55" s="244">
        <f t="shared" si="7"/>
        <v>0</v>
      </c>
      <c r="X55" s="243"/>
      <c r="Y55" s="243"/>
      <c r="Z55" s="241"/>
      <c r="AA55" s="244">
        <f t="shared" si="8"/>
        <v>0</v>
      </c>
      <c r="AB55" s="243"/>
      <c r="AC55" s="243"/>
      <c r="AD55" s="241"/>
    </row>
    <row r="56" spans="2:30" x14ac:dyDescent="0.25">
      <c r="B56" s="206"/>
      <c r="C56" s="207"/>
      <c r="D56" s="9"/>
      <c r="F56" s="212"/>
      <c r="G56" s="266">
        <f t="shared" si="1"/>
        <v>0</v>
      </c>
      <c r="H56" s="267">
        <f t="shared" si="2"/>
        <v>0</v>
      </c>
      <c r="I56" s="267">
        <f t="shared" si="2"/>
        <v>0</v>
      </c>
      <c r="J56" s="268">
        <f t="shared" si="2"/>
        <v>0</v>
      </c>
      <c r="K56" s="242">
        <f t="shared" si="3"/>
        <v>0</v>
      </c>
      <c r="L56" s="243"/>
      <c r="M56" s="243"/>
      <c r="N56" s="241">
        <f t="shared" si="4"/>
        <v>0</v>
      </c>
      <c r="O56" s="242">
        <f t="shared" si="0"/>
        <v>0</v>
      </c>
      <c r="P56" s="243"/>
      <c r="Q56" s="243"/>
      <c r="R56" s="241">
        <f t="shared" si="5"/>
        <v>0</v>
      </c>
      <c r="S56" s="244">
        <f t="shared" si="6"/>
        <v>0</v>
      </c>
      <c r="T56" s="243"/>
      <c r="U56" s="240"/>
      <c r="V56" s="241"/>
      <c r="W56" s="244">
        <f t="shared" si="7"/>
        <v>0</v>
      </c>
      <c r="X56" s="243"/>
      <c r="Y56" s="243"/>
      <c r="Z56" s="241"/>
      <c r="AA56" s="244">
        <f t="shared" si="8"/>
        <v>0</v>
      </c>
      <c r="AB56" s="243"/>
      <c r="AC56" s="243"/>
      <c r="AD56" s="241"/>
    </row>
    <row r="57" spans="2:30" x14ac:dyDescent="0.25">
      <c r="B57" s="247" t="s">
        <v>293</v>
      </c>
      <c r="C57" s="207" t="s">
        <v>224</v>
      </c>
      <c r="D57" s="9"/>
      <c r="E57" s="204">
        <v>1000</v>
      </c>
      <c r="F57" s="248">
        <f>D58*E58*E57</f>
        <v>100000</v>
      </c>
      <c r="G57" s="266">
        <f t="shared" si="1"/>
        <v>100000</v>
      </c>
      <c r="H57" s="267">
        <f t="shared" si="2"/>
        <v>100000</v>
      </c>
      <c r="I57" s="267">
        <f t="shared" si="2"/>
        <v>0</v>
      </c>
      <c r="J57" s="268">
        <f t="shared" si="2"/>
        <v>0</v>
      </c>
      <c r="K57" s="242">
        <f t="shared" si="3"/>
        <v>0</v>
      </c>
      <c r="L57" s="243"/>
      <c r="M57" s="243"/>
      <c r="N57" s="241"/>
      <c r="O57" s="242">
        <f t="shared" si="0"/>
        <v>50000</v>
      </c>
      <c r="P57" s="243">
        <f>F58*500</f>
        <v>50000</v>
      </c>
      <c r="Q57" s="243"/>
      <c r="R57" s="241"/>
      <c r="S57" s="244">
        <f t="shared" si="6"/>
        <v>30000</v>
      </c>
      <c r="T57" s="243">
        <f>F58*300</f>
        <v>30000</v>
      </c>
      <c r="U57" s="240"/>
      <c r="V57" s="241"/>
      <c r="W57" s="244">
        <f t="shared" si="7"/>
        <v>20000</v>
      </c>
      <c r="X57" s="243">
        <f>F58*200</f>
        <v>20000</v>
      </c>
      <c r="Y57" s="243"/>
      <c r="Z57" s="241"/>
      <c r="AA57" s="244">
        <f t="shared" si="8"/>
        <v>0</v>
      </c>
      <c r="AB57" s="243"/>
      <c r="AC57" s="243"/>
      <c r="AD57" s="241"/>
    </row>
    <row r="58" spans="2:30" x14ac:dyDescent="0.25">
      <c r="B58" s="247" t="s">
        <v>294</v>
      </c>
      <c r="C58" s="207" t="s">
        <v>35</v>
      </c>
      <c r="D58" s="19">
        <f>50</f>
        <v>50</v>
      </c>
      <c r="E58" s="204">
        <f>2</f>
        <v>2</v>
      </c>
      <c r="F58" s="248">
        <f>D58*E58</f>
        <v>100</v>
      </c>
      <c r="G58" s="266">
        <f t="shared" si="1"/>
        <v>0</v>
      </c>
      <c r="H58" s="267">
        <f t="shared" si="2"/>
        <v>0</v>
      </c>
      <c r="I58" s="267">
        <f t="shared" si="2"/>
        <v>0</v>
      </c>
      <c r="J58" s="268">
        <f t="shared" si="2"/>
        <v>0</v>
      </c>
      <c r="K58" s="242">
        <f t="shared" si="3"/>
        <v>0</v>
      </c>
      <c r="L58" s="243"/>
      <c r="M58" s="243"/>
      <c r="N58" s="241"/>
      <c r="O58" s="242">
        <f t="shared" si="0"/>
        <v>0</v>
      </c>
      <c r="P58" s="243"/>
      <c r="Q58" s="243"/>
      <c r="R58" s="241"/>
      <c r="S58" s="244">
        <f t="shared" si="6"/>
        <v>0</v>
      </c>
      <c r="T58" s="243"/>
      <c r="U58" s="240"/>
      <c r="V58" s="241"/>
      <c r="W58" s="244">
        <f t="shared" si="7"/>
        <v>0</v>
      </c>
      <c r="X58" s="243"/>
      <c r="Y58" s="243"/>
      <c r="Z58" s="241"/>
      <c r="AA58" s="244">
        <f t="shared" si="8"/>
        <v>0</v>
      </c>
      <c r="AB58" s="243"/>
      <c r="AC58" s="243"/>
      <c r="AD58" s="241"/>
    </row>
    <row r="59" spans="2:30" x14ac:dyDescent="0.25">
      <c r="B59" s="206" t="s">
        <v>5</v>
      </c>
      <c r="C59" s="207" t="s">
        <v>35</v>
      </c>
      <c r="D59" s="19">
        <v>600</v>
      </c>
      <c r="E59" s="204">
        <v>0</v>
      </c>
      <c r="F59" s="248">
        <f>D59*E59</f>
        <v>0</v>
      </c>
      <c r="G59" s="266">
        <f t="shared" si="1"/>
        <v>0</v>
      </c>
      <c r="H59" s="267">
        <f t="shared" si="2"/>
        <v>0</v>
      </c>
      <c r="I59" s="267">
        <f t="shared" si="2"/>
        <v>0</v>
      </c>
      <c r="J59" s="268">
        <f t="shared" si="2"/>
        <v>0</v>
      </c>
      <c r="K59" s="242">
        <f t="shared" si="3"/>
        <v>0</v>
      </c>
      <c r="L59" s="243"/>
      <c r="M59" s="243"/>
      <c r="N59" s="241"/>
      <c r="O59" s="242">
        <f t="shared" si="0"/>
        <v>0</v>
      </c>
      <c r="P59" s="243"/>
      <c r="Q59" s="243"/>
      <c r="R59" s="241">
        <f>F59</f>
        <v>0</v>
      </c>
      <c r="S59" s="244">
        <f t="shared" si="6"/>
        <v>0</v>
      </c>
      <c r="T59" s="243"/>
      <c r="U59" s="240"/>
      <c r="V59" s="241"/>
      <c r="W59" s="244">
        <f t="shared" si="7"/>
        <v>0</v>
      </c>
      <c r="X59" s="243"/>
      <c r="Y59" s="243"/>
      <c r="Z59" s="241"/>
      <c r="AA59" s="244">
        <f t="shared" si="8"/>
        <v>0</v>
      </c>
      <c r="AB59" s="243"/>
      <c r="AC59" s="243"/>
      <c r="AD59" s="241"/>
    </row>
    <row r="60" spans="2:30" x14ac:dyDescent="0.25">
      <c r="B60" s="206" t="s">
        <v>30</v>
      </c>
      <c r="C60" s="207" t="s">
        <v>29</v>
      </c>
      <c r="D60" s="9">
        <v>40</v>
      </c>
      <c r="E60" s="204">
        <v>0</v>
      </c>
      <c r="F60" s="248">
        <f>D60*E60*E57</f>
        <v>0</v>
      </c>
      <c r="G60" s="266">
        <f t="shared" si="1"/>
        <v>0</v>
      </c>
      <c r="H60" s="267">
        <f t="shared" si="2"/>
        <v>0</v>
      </c>
      <c r="I60" s="267">
        <f t="shared" si="2"/>
        <v>0</v>
      </c>
      <c r="J60" s="268">
        <f t="shared" si="2"/>
        <v>0</v>
      </c>
      <c r="K60" s="242">
        <f t="shared" si="3"/>
        <v>0</v>
      </c>
      <c r="L60" s="243"/>
      <c r="M60" s="243"/>
      <c r="N60" s="241"/>
      <c r="O60" s="242">
        <f t="shared" si="0"/>
        <v>0</v>
      </c>
      <c r="P60" s="243"/>
      <c r="Q60" s="243"/>
      <c r="R60" s="241">
        <f>F60</f>
        <v>0</v>
      </c>
      <c r="S60" s="244">
        <f t="shared" si="6"/>
        <v>0</v>
      </c>
      <c r="T60" s="243"/>
      <c r="U60" s="240"/>
      <c r="V60" s="241"/>
      <c r="W60" s="244">
        <f t="shared" si="7"/>
        <v>0</v>
      </c>
      <c r="X60" s="243"/>
      <c r="Y60" s="243"/>
      <c r="Z60" s="241"/>
      <c r="AA60" s="244">
        <f t="shared" si="8"/>
        <v>0</v>
      </c>
      <c r="AB60" s="243"/>
      <c r="AC60" s="243"/>
      <c r="AD60" s="241"/>
    </row>
    <row r="61" spans="2:30" x14ac:dyDescent="0.25">
      <c r="B61" s="206" t="s">
        <v>7</v>
      </c>
      <c r="C61" s="207" t="s">
        <v>29</v>
      </c>
      <c r="D61" s="9">
        <v>20</v>
      </c>
      <c r="E61" s="204">
        <v>0</v>
      </c>
      <c r="F61" s="248">
        <f>D61*E61*E57</f>
        <v>0</v>
      </c>
      <c r="G61" s="266">
        <f t="shared" si="1"/>
        <v>0</v>
      </c>
      <c r="H61" s="267">
        <f t="shared" si="2"/>
        <v>0</v>
      </c>
      <c r="I61" s="267">
        <f t="shared" si="2"/>
        <v>0</v>
      </c>
      <c r="J61" s="268">
        <f t="shared" si="2"/>
        <v>0</v>
      </c>
      <c r="K61" s="242">
        <f t="shared" si="3"/>
        <v>0</v>
      </c>
      <c r="L61" s="243"/>
      <c r="M61" s="243"/>
      <c r="N61" s="241"/>
      <c r="O61" s="242">
        <f t="shared" si="0"/>
        <v>0</v>
      </c>
      <c r="P61" s="243"/>
      <c r="Q61" s="243"/>
      <c r="R61" s="241">
        <f>F61</f>
        <v>0</v>
      </c>
      <c r="S61" s="244">
        <f t="shared" si="6"/>
        <v>0</v>
      </c>
      <c r="T61" s="243"/>
      <c r="U61" s="240"/>
      <c r="V61" s="241"/>
      <c r="W61" s="244">
        <f t="shared" si="7"/>
        <v>0</v>
      </c>
      <c r="X61" s="243"/>
      <c r="Y61" s="243"/>
      <c r="Z61" s="241"/>
      <c r="AA61" s="244">
        <f t="shared" si="8"/>
        <v>0</v>
      </c>
      <c r="AB61" s="243"/>
      <c r="AC61" s="243"/>
      <c r="AD61" s="241"/>
    </row>
    <row r="62" spans="2:30" ht="15.75" thickBot="1" x14ac:dyDescent="0.3">
      <c r="B62" s="206"/>
      <c r="F62" s="213"/>
      <c r="G62" s="266"/>
      <c r="H62" s="267"/>
      <c r="I62" s="267"/>
      <c r="J62" s="268"/>
      <c r="K62" s="242"/>
      <c r="L62" s="243"/>
      <c r="M62" s="243"/>
      <c r="N62" s="241"/>
      <c r="O62" s="242"/>
      <c r="P62" s="243"/>
      <c r="Q62" s="243"/>
      <c r="R62" s="241"/>
      <c r="S62" s="244"/>
      <c r="T62" s="243"/>
      <c r="U62" s="240"/>
      <c r="V62" s="241"/>
      <c r="W62" s="244"/>
      <c r="X62" s="243"/>
      <c r="Y62" s="243"/>
      <c r="Z62" s="241"/>
      <c r="AA62" s="244"/>
      <c r="AB62" s="243"/>
      <c r="AC62" s="243"/>
      <c r="AD62" s="241"/>
    </row>
    <row r="63" spans="2:30" ht="15.75" thickBot="1" x14ac:dyDescent="0.3">
      <c r="B63" s="214" t="s">
        <v>8</v>
      </c>
      <c r="C63" s="12"/>
      <c r="D63" s="12"/>
      <c r="E63" s="12"/>
      <c r="F63" s="249">
        <f>SUM(F48:F57)</f>
        <v>225000</v>
      </c>
      <c r="G63" s="269">
        <f t="shared" ref="G63:AD63" si="9">SUM(G48:G61)</f>
        <v>212500</v>
      </c>
      <c r="H63" s="270">
        <f t="shared" si="9"/>
        <v>212500</v>
      </c>
      <c r="I63" s="270">
        <f t="shared" si="9"/>
        <v>0</v>
      </c>
      <c r="J63" s="270">
        <f t="shared" si="9"/>
        <v>0</v>
      </c>
      <c r="K63" s="252">
        <f t="shared" si="9"/>
        <v>50000</v>
      </c>
      <c r="L63" s="251">
        <f t="shared" si="9"/>
        <v>62500</v>
      </c>
      <c r="M63" s="251">
        <f t="shared" si="9"/>
        <v>0</v>
      </c>
      <c r="N63" s="251">
        <f t="shared" si="9"/>
        <v>0</v>
      </c>
      <c r="O63" s="252">
        <f t="shared" si="9"/>
        <v>100000</v>
      </c>
      <c r="P63" s="251">
        <f t="shared" si="9"/>
        <v>50000</v>
      </c>
      <c r="Q63" s="251">
        <f t="shared" si="9"/>
        <v>0</v>
      </c>
      <c r="R63" s="251">
        <f t="shared" si="9"/>
        <v>50000</v>
      </c>
      <c r="S63" s="253">
        <f t="shared" si="9"/>
        <v>80000</v>
      </c>
      <c r="T63" s="253">
        <f t="shared" si="9"/>
        <v>80000</v>
      </c>
      <c r="U63" s="253">
        <f t="shared" si="9"/>
        <v>0</v>
      </c>
      <c r="V63" s="253">
        <f t="shared" si="9"/>
        <v>0</v>
      </c>
      <c r="W63" s="253">
        <f t="shared" si="9"/>
        <v>20000</v>
      </c>
      <c r="X63" s="253">
        <f t="shared" si="9"/>
        <v>20000</v>
      </c>
      <c r="Y63" s="253">
        <f t="shared" si="9"/>
        <v>0</v>
      </c>
      <c r="Z63" s="253">
        <f t="shared" si="9"/>
        <v>0</v>
      </c>
      <c r="AA63" s="253">
        <f t="shared" si="9"/>
        <v>0</v>
      </c>
      <c r="AB63" s="253">
        <f t="shared" si="9"/>
        <v>0</v>
      </c>
      <c r="AC63" s="253">
        <f t="shared" si="9"/>
        <v>0</v>
      </c>
      <c r="AD63" s="253">
        <f t="shared" si="9"/>
        <v>0</v>
      </c>
    </row>
    <row r="65" spans="2:6" x14ac:dyDescent="0.25">
      <c r="B65" s="247" t="s">
        <v>295</v>
      </c>
    </row>
    <row r="67" spans="2:6" x14ac:dyDescent="0.25">
      <c r="F67" s="257"/>
    </row>
    <row r="68" spans="2:6" x14ac:dyDescent="0.25">
      <c r="F68" s="257"/>
    </row>
    <row r="69" spans="2:6" x14ac:dyDescent="0.25">
      <c r="F69" s="257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0"/>
  <sheetViews>
    <sheetView zoomScale="70" zoomScaleNormal="70" workbookViewId="0">
      <selection activeCell="I80" sqref="I80"/>
    </sheetView>
  </sheetViews>
  <sheetFormatPr defaultRowHeight="15" x14ac:dyDescent="0.25"/>
  <cols>
    <col min="1" max="1" width="4.85546875" customWidth="1"/>
    <col min="2" max="2" width="33.5703125" bestFit="1" customWidth="1"/>
    <col min="3" max="3" width="9" style="6" bestFit="1" customWidth="1"/>
    <col min="6" max="6" width="16.85546875" customWidth="1"/>
    <col min="7" max="7" width="13.140625" customWidth="1"/>
    <col min="15" max="15" width="11.425781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97</v>
      </c>
    </row>
    <row r="6" spans="2:4" x14ac:dyDescent="0.25">
      <c r="B6" s="1" t="s">
        <v>275</v>
      </c>
    </row>
    <row r="7" spans="2:4" x14ac:dyDescent="0.25">
      <c r="B7" s="1"/>
    </row>
    <row r="8" spans="2:4" x14ac:dyDescent="0.25">
      <c r="B8" s="1">
        <v>2023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126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/>
      <c r="K48" s="82">
        <f>SUM(L48:N48)</f>
        <v>0</v>
      </c>
      <c r="L48" s="76"/>
      <c r="M48" s="76"/>
      <c r="N48" s="69"/>
      <c r="O48" s="82">
        <f t="shared" ref="O48:O62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2" si="4">SUM(H49:J49)</f>
        <v>0</v>
      </c>
      <c r="H49" s="73">
        <f t="shared" ref="H49:J62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2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276</v>
      </c>
      <c r="C51" s="7" t="s">
        <v>29</v>
      </c>
      <c r="D51" s="9">
        <v>2500</v>
      </c>
      <c r="E51">
        <v>45</v>
      </c>
      <c r="F51" s="10">
        <f>D51*E51</f>
        <v>112500</v>
      </c>
      <c r="G51" s="85">
        <f t="shared" si="4"/>
        <v>112500</v>
      </c>
      <c r="H51" s="73">
        <f t="shared" si="5"/>
        <v>112500</v>
      </c>
      <c r="I51" s="73">
        <f t="shared" si="5"/>
        <v>0</v>
      </c>
      <c r="J51" s="69"/>
      <c r="K51" s="82">
        <f t="shared" si="6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37500</v>
      </c>
      <c r="T51" s="76">
        <f>D51*15</f>
        <v>37500</v>
      </c>
      <c r="U51" s="73"/>
      <c r="V51" s="69"/>
      <c r="W51" s="79">
        <f>SUM(X51:Z51)</f>
        <v>37500</v>
      </c>
      <c r="X51" s="76">
        <f>D51*15</f>
        <v>37500</v>
      </c>
      <c r="Y51" s="76"/>
      <c r="Z51" s="69"/>
      <c r="AA51" s="79">
        <f>SUM(AB51:AD51)</f>
        <v>37500</v>
      </c>
      <c r="AB51" s="76">
        <f>D51*15</f>
        <v>37500</v>
      </c>
      <c r="AC51" s="76"/>
      <c r="AD51" s="69"/>
    </row>
    <row r="52" spans="2:30" x14ac:dyDescent="0.25">
      <c r="B52" s="4" t="s">
        <v>128</v>
      </c>
      <c r="C52" s="7" t="s">
        <v>29</v>
      </c>
      <c r="D52" s="9">
        <v>2500</v>
      </c>
      <c r="F52" s="10">
        <f>D52*E52</f>
        <v>0</v>
      </c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2" si="9">SUM(T52:V52)</f>
        <v>0</v>
      </c>
      <c r="T52" s="76"/>
      <c r="U52" s="73"/>
      <c r="V52" s="69"/>
      <c r="W52" s="79">
        <f t="shared" ref="W52:W62" si="10">SUM(X52:Z52)</f>
        <v>0</v>
      </c>
      <c r="X52" s="76"/>
      <c r="Y52" s="76"/>
      <c r="Z52" s="69"/>
      <c r="AA52" s="79">
        <f t="shared" ref="AA52:AA62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129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30</v>
      </c>
      <c r="F57" s="20">
        <f>SUM(F58:F62)</f>
        <v>65287.5</v>
      </c>
      <c r="G57" s="85">
        <f t="shared" si="4"/>
        <v>65287.5</v>
      </c>
      <c r="H57" s="73">
        <f t="shared" si="5"/>
        <v>0</v>
      </c>
      <c r="I57" s="73">
        <f t="shared" si="5"/>
        <v>0</v>
      </c>
      <c r="J57" s="69">
        <f t="shared" si="5"/>
        <v>65287.5</v>
      </c>
      <c r="K57" s="82">
        <f t="shared" si="6"/>
        <v>0</v>
      </c>
      <c r="L57" s="76"/>
      <c r="M57" s="76"/>
      <c r="N57" s="69"/>
      <c r="O57" s="82">
        <f t="shared" si="0"/>
        <v>65287.5</v>
      </c>
      <c r="P57" s="76"/>
      <c r="Q57" s="76"/>
      <c r="R57" s="69">
        <f>F57</f>
        <v>65287.5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3</v>
      </c>
      <c r="F58" s="20">
        <f>D58*E58</f>
        <v>9675</v>
      </c>
      <c r="G58" s="85">
        <f t="shared" si="4"/>
        <v>9675</v>
      </c>
      <c r="H58" s="73">
        <f t="shared" si="5"/>
        <v>0</v>
      </c>
      <c r="I58" s="73">
        <f t="shared" si="5"/>
        <v>0</v>
      </c>
      <c r="J58" s="69">
        <f t="shared" si="5"/>
        <v>9675</v>
      </c>
      <c r="K58" s="82">
        <f t="shared" si="6"/>
        <v>0</v>
      </c>
      <c r="L58" s="76"/>
      <c r="M58" s="76"/>
      <c r="N58" s="69"/>
      <c r="O58" s="82">
        <f t="shared" si="0"/>
        <v>9675</v>
      </c>
      <c r="P58" s="76"/>
      <c r="Q58" s="76"/>
      <c r="R58" s="69">
        <f t="shared" ref="R58:R62" si="12">F58</f>
        <v>9675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32</v>
      </c>
      <c r="C59" s="7" t="s">
        <v>35</v>
      </c>
      <c r="D59" s="19">
        <v>500</v>
      </c>
      <c r="E59">
        <v>3</v>
      </c>
      <c r="F59" s="20"/>
      <c r="G59" s="85"/>
      <c r="H59" s="73"/>
      <c r="I59" s="73"/>
      <c r="J59" s="69"/>
      <c r="K59" s="82"/>
      <c r="L59" s="76"/>
      <c r="M59" s="76"/>
      <c r="N59" s="69"/>
      <c r="O59" s="82"/>
      <c r="P59" s="76"/>
      <c r="Q59" s="76"/>
      <c r="R59" s="69"/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5</v>
      </c>
      <c r="C60" s="7" t="s">
        <v>35</v>
      </c>
      <c r="D60" s="19">
        <f>[1]re!C12*D23</f>
        <v>537.5</v>
      </c>
      <c r="E60">
        <v>3</v>
      </c>
      <c r="F60" s="20">
        <f>D60*E60</f>
        <v>1612.5</v>
      </c>
      <c r="G60" s="85">
        <f t="shared" si="4"/>
        <v>1612.5</v>
      </c>
      <c r="H60" s="73">
        <f t="shared" si="5"/>
        <v>0</v>
      </c>
      <c r="I60" s="73">
        <f t="shared" si="5"/>
        <v>0</v>
      </c>
      <c r="J60" s="69">
        <f t="shared" si="5"/>
        <v>1612.5</v>
      </c>
      <c r="K60" s="82">
        <f t="shared" si="6"/>
        <v>0</v>
      </c>
      <c r="L60" s="76"/>
      <c r="M60" s="76"/>
      <c r="N60" s="69"/>
      <c r="O60" s="82">
        <f t="shared" si="0"/>
        <v>1612.5</v>
      </c>
      <c r="P60" s="76"/>
      <c r="Q60" s="76"/>
      <c r="R60" s="69">
        <f t="shared" si="12"/>
        <v>1612.5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30</v>
      </c>
      <c r="C61" s="7" t="s">
        <v>29</v>
      </c>
      <c r="D61" s="9">
        <v>40</v>
      </c>
      <c r="E61">
        <v>30</v>
      </c>
      <c r="F61" s="20">
        <f>D61*E61*E57</f>
        <v>36000</v>
      </c>
      <c r="G61" s="85">
        <f t="shared" si="4"/>
        <v>36000</v>
      </c>
      <c r="H61" s="73">
        <f t="shared" si="5"/>
        <v>0</v>
      </c>
      <c r="I61" s="73">
        <f t="shared" si="5"/>
        <v>0</v>
      </c>
      <c r="J61" s="69">
        <f t="shared" si="5"/>
        <v>36000</v>
      </c>
      <c r="K61" s="82">
        <f t="shared" si="6"/>
        <v>0</v>
      </c>
      <c r="L61" s="76"/>
      <c r="M61" s="76"/>
      <c r="N61" s="69"/>
      <c r="O61" s="82">
        <f t="shared" si="0"/>
        <v>36000</v>
      </c>
      <c r="P61" s="76"/>
      <c r="Q61" s="76"/>
      <c r="R61" s="69">
        <f t="shared" si="12"/>
        <v>36000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x14ac:dyDescent="0.25">
      <c r="B62" s="4" t="s">
        <v>7</v>
      </c>
      <c r="C62" s="7" t="s">
        <v>29</v>
      </c>
      <c r="D62" s="9">
        <v>20</v>
      </c>
      <c r="E62">
        <v>30</v>
      </c>
      <c r="F62" s="20">
        <f>D62*E62*E57</f>
        <v>18000</v>
      </c>
      <c r="G62" s="85">
        <f t="shared" si="4"/>
        <v>18000</v>
      </c>
      <c r="H62" s="73">
        <f t="shared" si="5"/>
        <v>0</v>
      </c>
      <c r="I62" s="73">
        <f t="shared" si="5"/>
        <v>0</v>
      </c>
      <c r="J62" s="69">
        <f t="shared" si="5"/>
        <v>18000</v>
      </c>
      <c r="K62" s="82">
        <f t="shared" si="6"/>
        <v>0</v>
      </c>
      <c r="L62" s="76"/>
      <c r="M62" s="76"/>
      <c r="N62" s="69"/>
      <c r="O62" s="82">
        <f t="shared" si="0"/>
        <v>18000</v>
      </c>
      <c r="P62" s="76"/>
      <c r="Q62" s="76"/>
      <c r="R62" s="69">
        <f t="shared" si="12"/>
        <v>18000</v>
      </c>
      <c r="S62" s="79">
        <f t="shared" si="9"/>
        <v>0</v>
      </c>
      <c r="T62" s="76"/>
      <c r="U62" s="73"/>
      <c r="V62" s="69"/>
      <c r="W62" s="79">
        <f t="shared" si="10"/>
        <v>0</v>
      </c>
      <c r="X62" s="76"/>
      <c r="Y62" s="76"/>
      <c r="Z62" s="69"/>
      <c r="AA62" s="79">
        <f t="shared" si="11"/>
        <v>0</v>
      </c>
      <c r="AB62" s="76"/>
      <c r="AC62" s="76"/>
      <c r="AD62" s="69"/>
    </row>
    <row r="63" spans="2:30" ht="15.75" thickBot="1" x14ac:dyDescent="0.3">
      <c r="B63" s="4"/>
      <c r="F63" s="1"/>
      <c r="G63" s="85"/>
      <c r="H63" s="73"/>
      <c r="I63" s="73"/>
      <c r="J63" s="69"/>
      <c r="K63" s="82"/>
      <c r="L63" s="76"/>
      <c r="M63" s="76"/>
      <c r="N63" s="69"/>
      <c r="O63" s="82"/>
      <c r="P63" s="76"/>
      <c r="Q63" s="76"/>
      <c r="R63" s="69"/>
      <c r="S63" s="79"/>
      <c r="T63" s="76"/>
      <c r="U63" s="73"/>
      <c r="V63" s="69"/>
      <c r="W63" s="79"/>
      <c r="X63" s="76"/>
      <c r="Y63" s="76"/>
      <c r="Z63" s="69"/>
      <c r="AA63" s="79"/>
      <c r="AB63" s="76"/>
      <c r="AC63" s="76"/>
      <c r="AD63" s="69"/>
    </row>
    <row r="64" spans="2:30" ht="15.75" thickBot="1" x14ac:dyDescent="0.3">
      <c r="B64" s="13" t="s">
        <v>8</v>
      </c>
      <c r="C64" s="12"/>
      <c r="D64" s="12"/>
      <c r="E64" s="12"/>
      <c r="F64" s="21">
        <f>SUM(F48:F62)</f>
        <v>243075</v>
      </c>
      <c r="G64" s="86">
        <f t="shared" ref="G64:I64" si="13">SUM(G48:G62)</f>
        <v>243075</v>
      </c>
      <c r="H64" s="75">
        <f t="shared" si="13"/>
        <v>112500</v>
      </c>
      <c r="I64" s="75">
        <f t="shared" si="13"/>
        <v>0</v>
      </c>
      <c r="J64" s="75">
        <f>SUM(J48:J62)</f>
        <v>130575</v>
      </c>
      <c r="K64" s="91">
        <f t="shared" ref="K64:M64" si="14">SUM(K48:K62)</f>
        <v>0</v>
      </c>
      <c r="L64" s="75">
        <f t="shared" si="14"/>
        <v>0</v>
      </c>
      <c r="M64" s="75">
        <f t="shared" si="14"/>
        <v>0</v>
      </c>
      <c r="N64" s="75">
        <f>SUM(N48:N62)</f>
        <v>0</v>
      </c>
      <c r="O64" s="91">
        <f t="shared" ref="O64:Q64" si="15">SUM(O48:O62)</f>
        <v>130575</v>
      </c>
      <c r="P64" s="75">
        <f t="shared" si="15"/>
        <v>0</v>
      </c>
      <c r="Q64" s="75">
        <f t="shared" si="15"/>
        <v>0</v>
      </c>
      <c r="R64" s="75">
        <f>SUM(R48:R62)</f>
        <v>130575</v>
      </c>
      <c r="S64" s="77">
        <f>SUM(S48:S62)</f>
        <v>37500</v>
      </c>
      <c r="T64" s="77">
        <f t="shared" ref="T64:V64" si="16">SUM(T48:T62)</f>
        <v>37500</v>
      </c>
      <c r="U64" s="77">
        <f t="shared" si="16"/>
        <v>0</v>
      </c>
      <c r="V64" s="77">
        <f t="shared" si="16"/>
        <v>0</v>
      </c>
      <c r="W64" s="77">
        <f>SUM(W48:W62)</f>
        <v>37500</v>
      </c>
      <c r="X64" s="77">
        <f t="shared" ref="X64:Z64" si="17">SUM(X48:X62)</f>
        <v>37500</v>
      </c>
      <c r="Y64" s="77">
        <f t="shared" si="17"/>
        <v>0</v>
      </c>
      <c r="Z64" s="77">
        <f t="shared" si="17"/>
        <v>0</v>
      </c>
      <c r="AA64" s="77">
        <f>SUM(AA48:AA62)</f>
        <v>37500</v>
      </c>
      <c r="AB64" s="77">
        <f t="shared" ref="AB64:AD64" si="18">SUM(AB48:AB62)</f>
        <v>37500</v>
      </c>
      <c r="AC64" s="77">
        <f t="shared" si="18"/>
        <v>0</v>
      </c>
      <c r="AD64" s="77">
        <f t="shared" si="18"/>
        <v>0</v>
      </c>
    </row>
    <row r="68" spans="6:6" x14ac:dyDescent="0.25">
      <c r="F68" s="16"/>
    </row>
    <row r="69" spans="6:6" x14ac:dyDescent="0.25">
      <c r="F69" s="16"/>
    </row>
    <row r="70" spans="6:6" x14ac:dyDescent="0.25">
      <c r="F70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70" zoomScaleNormal="70" workbookViewId="0">
      <selection activeCell="E58" sqref="E58"/>
    </sheetView>
  </sheetViews>
  <sheetFormatPr defaultRowHeight="15" x14ac:dyDescent="0.25"/>
  <cols>
    <col min="1" max="1" width="9.140625" style="204"/>
    <col min="2" max="2" width="33.5703125" style="204" bestFit="1" customWidth="1"/>
    <col min="3" max="3" width="9" style="203" bestFit="1" customWidth="1"/>
    <col min="4" max="5" width="9.140625" style="204"/>
    <col min="6" max="6" width="16.85546875" style="204" customWidth="1"/>
    <col min="7" max="7" width="13.140625" style="204" customWidth="1"/>
    <col min="8" max="257" width="9.140625" style="204"/>
    <col min="258" max="258" width="33.5703125" style="204" bestFit="1" customWidth="1"/>
    <col min="259" max="259" width="9" style="204" bestFit="1" customWidth="1"/>
    <col min="260" max="261" width="9.140625" style="204"/>
    <col min="262" max="262" width="16.85546875" style="204" customWidth="1"/>
    <col min="263" max="263" width="13.140625" style="204" customWidth="1"/>
    <col min="264" max="513" width="9.140625" style="204"/>
    <col min="514" max="514" width="33.5703125" style="204" bestFit="1" customWidth="1"/>
    <col min="515" max="515" width="9" style="204" bestFit="1" customWidth="1"/>
    <col min="516" max="517" width="9.140625" style="204"/>
    <col min="518" max="518" width="16.85546875" style="204" customWidth="1"/>
    <col min="519" max="519" width="13.140625" style="204" customWidth="1"/>
    <col min="520" max="769" width="9.140625" style="204"/>
    <col min="770" max="770" width="33.5703125" style="204" bestFit="1" customWidth="1"/>
    <col min="771" max="771" width="9" style="204" bestFit="1" customWidth="1"/>
    <col min="772" max="773" width="9.140625" style="204"/>
    <col min="774" max="774" width="16.85546875" style="204" customWidth="1"/>
    <col min="775" max="775" width="13.140625" style="204" customWidth="1"/>
    <col min="776" max="1025" width="9.140625" style="204"/>
    <col min="1026" max="1026" width="33.5703125" style="204" bestFit="1" customWidth="1"/>
    <col min="1027" max="1027" width="9" style="204" bestFit="1" customWidth="1"/>
    <col min="1028" max="1029" width="9.140625" style="204"/>
    <col min="1030" max="1030" width="16.85546875" style="204" customWidth="1"/>
    <col min="1031" max="1031" width="13.140625" style="204" customWidth="1"/>
    <col min="1032" max="1281" width="9.140625" style="204"/>
    <col min="1282" max="1282" width="33.5703125" style="204" bestFit="1" customWidth="1"/>
    <col min="1283" max="1283" width="9" style="204" bestFit="1" customWidth="1"/>
    <col min="1284" max="1285" width="9.140625" style="204"/>
    <col min="1286" max="1286" width="16.85546875" style="204" customWidth="1"/>
    <col min="1287" max="1287" width="13.140625" style="204" customWidth="1"/>
    <col min="1288" max="1537" width="9.140625" style="204"/>
    <col min="1538" max="1538" width="33.5703125" style="204" bestFit="1" customWidth="1"/>
    <col min="1539" max="1539" width="9" style="204" bestFit="1" customWidth="1"/>
    <col min="1540" max="1541" width="9.140625" style="204"/>
    <col min="1542" max="1542" width="16.85546875" style="204" customWidth="1"/>
    <col min="1543" max="1543" width="13.140625" style="204" customWidth="1"/>
    <col min="1544" max="1793" width="9.140625" style="204"/>
    <col min="1794" max="1794" width="33.5703125" style="204" bestFit="1" customWidth="1"/>
    <col min="1795" max="1795" width="9" style="204" bestFit="1" customWidth="1"/>
    <col min="1796" max="1797" width="9.140625" style="204"/>
    <col min="1798" max="1798" width="16.85546875" style="204" customWidth="1"/>
    <col min="1799" max="1799" width="13.140625" style="204" customWidth="1"/>
    <col min="1800" max="2049" width="9.140625" style="204"/>
    <col min="2050" max="2050" width="33.5703125" style="204" bestFit="1" customWidth="1"/>
    <col min="2051" max="2051" width="9" style="204" bestFit="1" customWidth="1"/>
    <col min="2052" max="2053" width="9.140625" style="204"/>
    <col min="2054" max="2054" width="16.85546875" style="204" customWidth="1"/>
    <col min="2055" max="2055" width="13.140625" style="204" customWidth="1"/>
    <col min="2056" max="2305" width="9.140625" style="204"/>
    <col min="2306" max="2306" width="33.5703125" style="204" bestFit="1" customWidth="1"/>
    <col min="2307" max="2307" width="9" style="204" bestFit="1" customWidth="1"/>
    <col min="2308" max="2309" width="9.140625" style="204"/>
    <col min="2310" max="2310" width="16.85546875" style="204" customWidth="1"/>
    <col min="2311" max="2311" width="13.140625" style="204" customWidth="1"/>
    <col min="2312" max="2561" width="9.140625" style="204"/>
    <col min="2562" max="2562" width="33.5703125" style="204" bestFit="1" customWidth="1"/>
    <col min="2563" max="2563" width="9" style="204" bestFit="1" customWidth="1"/>
    <col min="2564" max="2565" width="9.140625" style="204"/>
    <col min="2566" max="2566" width="16.85546875" style="204" customWidth="1"/>
    <col min="2567" max="2567" width="13.140625" style="204" customWidth="1"/>
    <col min="2568" max="2817" width="9.140625" style="204"/>
    <col min="2818" max="2818" width="33.5703125" style="204" bestFit="1" customWidth="1"/>
    <col min="2819" max="2819" width="9" style="204" bestFit="1" customWidth="1"/>
    <col min="2820" max="2821" width="9.140625" style="204"/>
    <col min="2822" max="2822" width="16.85546875" style="204" customWidth="1"/>
    <col min="2823" max="2823" width="13.140625" style="204" customWidth="1"/>
    <col min="2824" max="3073" width="9.140625" style="204"/>
    <col min="3074" max="3074" width="33.5703125" style="204" bestFit="1" customWidth="1"/>
    <col min="3075" max="3075" width="9" style="204" bestFit="1" customWidth="1"/>
    <col min="3076" max="3077" width="9.140625" style="204"/>
    <col min="3078" max="3078" width="16.85546875" style="204" customWidth="1"/>
    <col min="3079" max="3079" width="13.140625" style="204" customWidth="1"/>
    <col min="3080" max="3329" width="9.140625" style="204"/>
    <col min="3330" max="3330" width="33.5703125" style="204" bestFit="1" customWidth="1"/>
    <col min="3331" max="3331" width="9" style="204" bestFit="1" customWidth="1"/>
    <col min="3332" max="3333" width="9.140625" style="204"/>
    <col min="3334" max="3334" width="16.85546875" style="204" customWidth="1"/>
    <col min="3335" max="3335" width="13.140625" style="204" customWidth="1"/>
    <col min="3336" max="3585" width="9.140625" style="204"/>
    <col min="3586" max="3586" width="33.5703125" style="204" bestFit="1" customWidth="1"/>
    <col min="3587" max="3587" width="9" style="204" bestFit="1" customWidth="1"/>
    <col min="3588" max="3589" width="9.140625" style="204"/>
    <col min="3590" max="3590" width="16.85546875" style="204" customWidth="1"/>
    <col min="3591" max="3591" width="13.140625" style="204" customWidth="1"/>
    <col min="3592" max="3841" width="9.140625" style="204"/>
    <col min="3842" max="3842" width="33.5703125" style="204" bestFit="1" customWidth="1"/>
    <col min="3843" max="3843" width="9" style="204" bestFit="1" customWidth="1"/>
    <col min="3844" max="3845" width="9.140625" style="204"/>
    <col min="3846" max="3846" width="16.85546875" style="204" customWidth="1"/>
    <col min="3847" max="3847" width="13.140625" style="204" customWidth="1"/>
    <col min="3848" max="4097" width="9.140625" style="204"/>
    <col min="4098" max="4098" width="33.5703125" style="204" bestFit="1" customWidth="1"/>
    <col min="4099" max="4099" width="9" style="204" bestFit="1" customWidth="1"/>
    <col min="4100" max="4101" width="9.140625" style="204"/>
    <col min="4102" max="4102" width="16.85546875" style="204" customWidth="1"/>
    <col min="4103" max="4103" width="13.140625" style="204" customWidth="1"/>
    <col min="4104" max="4353" width="9.140625" style="204"/>
    <col min="4354" max="4354" width="33.5703125" style="204" bestFit="1" customWidth="1"/>
    <col min="4355" max="4355" width="9" style="204" bestFit="1" customWidth="1"/>
    <col min="4356" max="4357" width="9.140625" style="204"/>
    <col min="4358" max="4358" width="16.85546875" style="204" customWidth="1"/>
    <col min="4359" max="4359" width="13.140625" style="204" customWidth="1"/>
    <col min="4360" max="4609" width="9.140625" style="204"/>
    <col min="4610" max="4610" width="33.5703125" style="204" bestFit="1" customWidth="1"/>
    <col min="4611" max="4611" width="9" style="204" bestFit="1" customWidth="1"/>
    <col min="4612" max="4613" width="9.140625" style="204"/>
    <col min="4614" max="4614" width="16.85546875" style="204" customWidth="1"/>
    <col min="4615" max="4615" width="13.140625" style="204" customWidth="1"/>
    <col min="4616" max="4865" width="9.140625" style="204"/>
    <col min="4866" max="4866" width="33.5703125" style="204" bestFit="1" customWidth="1"/>
    <col min="4867" max="4867" width="9" style="204" bestFit="1" customWidth="1"/>
    <col min="4868" max="4869" width="9.140625" style="204"/>
    <col min="4870" max="4870" width="16.85546875" style="204" customWidth="1"/>
    <col min="4871" max="4871" width="13.140625" style="204" customWidth="1"/>
    <col min="4872" max="5121" width="9.140625" style="204"/>
    <col min="5122" max="5122" width="33.5703125" style="204" bestFit="1" customWidth="1"/>
    <col min="5123" max="5123" width="9" style="204" bestFit="1" customWidth="1"/>
    <col min="5124" max="5125" width="9.140625" style="204"/>
    <col min="5126" max="5126" width="16.85546875" style="204" customWidth="1"/>
    <col min="5127" max="5127" width="13.140625" style="204" customWidth="1"/>
    <col min="5128" max="5377" width="9.140625" style="204"/>
    <col min="5378" max="5378" width="33.5703125" style="204" bestFit="1" customWidth="1"/>
    <col min="5379" max="5379" width="9" style="204" bestFit="1" customWidth="1"/>
    <col min="5380" max="5381" width="9.140625" style="204"/>
    <col min="5382" max="5382" width="16.85546875" style="204" customWidth="1"/>
    <col min="5383" max="5383" width="13.140625" style="204" customWidth="1"/>
    <col min="5384" max="5633" width="9.140625" style="204"/>
    <col min="5634" max="5634" width="33.5703125" style="204" bestFit="1" customWidth="1"/>
    <col min="5635" max="5635" width="9" style="204" bestFit="1" customWidth="1"/>
    <col min="5636" max="5637" width="9.140625" style="204"/>
    <col min="5638" max="5638" width="16.85546875" style="204" customWidth="1"/>
    <col min="5639" max="5639" width="13.140625" style="204" customWidth="1"/>
    <col min="5640" max="5889" width="9.140625" style="204"/>
    <col min="5890" max="5890" width="33.5703125" style="204" bestFit="1" customWidth="1"/>
    <col min="5891" max="5891" width="9" style="204" bestFit="1" customWidth="1"/>
    <col min="5892" max="5893" width="9.140625" style="204"/>
    <col min="5894" max="5894" width="16.85546875" style="204" customWidth="1"/>
    <col min="5895" max="5895" width="13.140625" style="204" customWidth="1"/>
    <col min="5896" max="6145" width="9.140625" style="204"/>
    <col min="6146" max="6146" width="33.5703125" style="204" bestFit="1" customWidth="1"/>
    <col min="6147" max="6147" width="9" style="204" bestFit="1" customWidth="1"/>
    <col min="6148" max="6149" width="9.140625" style="204"/>
    <col min="6150" max="6150" width="16.85546875" style="204" customWidth="1"/>
    <col min="6151" max="6151" width="13.140625" style="204" customWidth="1"/>
    <col min="6152" max="6401" width="9.140625" style="204"/>
    <col min="6402" max="6402" width="33.5703125" style="204" bestFit="1" customWidth="1"/>
    <col min="6403" max="6403" width="9" style="204" bestFit="1" customWidth="1"/>
    <col min="6404" max="6405" width="9.140625" style="204"/>
    <col min="6406" max="6406" width="16.85546875" style="204" customWidth="1"/>
    <col min="6407" max="6407" width="13.140625" style="204" customWidth="1"/>
    <col min="6408" max="6657" width="9.140625" style="204"/>
    <col min="6658" max="6658" width="33.5703125" style="204" bestFit="1" customWidth="1"/>
    <col min="6659" max="6659" width="9" style="204" bestFit="1" customWidth="1"/>
    <col min="6660" max="6661" width="9.140625" style="204"/>
    <col min="6662" max="6662" width="16.85546875" style="204" customWidth="1"/>
    <col min="6663" max="6663" width="13.140625" style="204" customWidth="1"/>
    <col min="6664" max="6913" width="9.140625" style="204"/>
    <col min="6914" max="6914" width="33.5703125" style="204" bestFit="1" customWidth="1"/>
    <col min="6915" max="6915" width="9" style="204" bestFit="1" customWidth="1"/>
    <col min="6916" max="6917" width="9.140625" style="204"/>
    <col min="6918" max="6918" width="16.85546875" style="204" customWidth="1"/>
    <col min="6919" max="6919" width="13.140625" style="204" customWidth="1"/>
    <col min="6920" max="7169" width="9.140625" style="204"/>
    <col min="7170" max="7170" width="33.5703125" style="204" bestFit="1" customWidth="1"/>
    <col min="7171" max="7171" width="9" style="204" bestFit="1" customWidth="1"/>
    <col min="7172" max="7173" width="9.140625" style="204"/>
    <col min="7174" max="7174" width="16.85546875" style="204" customWidth="1"/>
    <col min="7175" max="7175" width="13.140625" style="204" customWidth="1"/>
    <col min="7176" max="7425" width="9.140625" style="204"/>
    <col min="7426" max="7426" width="33.5703125" style="204" bestFit="1" customWidth="1"/>
    <col min="7427" max="7427" width="9" style="204" bestFit="1" customWidth="1"/>
    <col min="7428" max="7429" width="9.140625" style="204"/>
    <col min="7430" max="7430" width="16.85546875" style="204" customWidth="1"/>
    <col min="7431" max="7431" width="13.140625" style="204" customWidth="1"/>
    <col min="7432" max="7681" width="9.140625" style="204"/>
    <col min="7682" max="7682" width="33.5703125" style="204" bestFit="1" customWidth="1"/>
    <col min="7683" max="7683" width="9" style="204" bestFit="1" customWidth="1"/>
    <col min="7684" max="7685" width="9.140625" style="204"/>
    <col min="7686" max="7686" width="16.85546875" style="204" customWidth="1"/>
    <col min="7687" max="7687" width="13.140625" style="204" customWidth="1"/>
    <col min="7688" max="7937" width="9.140625" style="204"/>
    <col min="7938" max="7938" width="33.5703125" style="204" bestFit="1" customWidth="1"/>
    <col min="7939" max="7939" width="9" style="204" bestFit="1" customWidth="1"/>
    <col min="7940" max="7941" width="9.140625" style="204"/>
    <col min="7942" max="7942" width="16.85546875" style="204" customWidth="1"/>
    <col min="7943" max="7943" width="13.140625" style="204" customWidth="1"/>
    <col min="7944" max="8193" width="9.140625" style="204"/>
    <col min="8194" max="8194" width="33.5703125" style="204" bestFit="1" customWidth="1"/>
    <col min="8195" max="8195" width="9" style="204" bestFit="1" customWidth="1"/>
    <col min="8196" max="8197" width="9.140625" style="204"/>
    <col min="8198" max="8198" width="16.85546875" style="204" customWidth="1"/>
    <col min="8199" max="8199" width="13.140625" style="204" customWidth="1"/>
    <col min="8200" max="8449" width="9.140625" style="204"/>
    <col min="8450" max="8450" width="33.5703125" style="204" bestFit="1" customWidth="1"/>
    <col min="8451" max="8451" width="9" style="204" bestFit="1" customWidth="1"/>
    <col min="8452" max="8453" width="9.140625" style="204"/>
    <col min="8454" max="8454" width="16.85546875" style="204" customWidth="1"/>
    <col min="8455" max="8455" width="13.140625" style="204" customWidth="1"/>
    <col min="8456" max="8705" width="9.140625" style="204"/>
    <col min="8706" max="8706" width="33.5703125" style="204" bestFit="1" customWidth="1"/>
    <col min="8707" max="8707" width="9" style="204" bestFit="1" customWidth="1"/>
    <col min="8708" max="8709" width="9.140625" style="204"/>
    <col min="8710" max="8710" width="16.85546875" style="204" customWidth="1"/>
    <col min="8711" max="8711" width="13.140625" style="204" customWidth="1"/>
    <col min="8712" max="8961" width="9.140625" style="204"/>
    <col min="8962" max="8962" width="33.5703125" style="204" bestFit="1" customWidth="1"/>
    <col min="8963" max="8963" width="9" style="204" bestFit="1" customWidth="1"/>
    <col min="8964" max="8965" width="9.140625" style="204"/>
    <col min="8966" max="8966" width="16.85546875" style="204" customWidth="1"/>
    <col min="8967" max="8967" width="13.140625" style="204" customWidth="1"/>
    <col min="8968" max="9217" width="9.140625" style="204"/>
    <col min="9218" max="9218" width="33.5703125" style="204" bestFit="1" customWidth="1"/>
    <col min="9219" max="9219" width="9" style="204" bestFit="1" customWidth="1"/>
    <col min="9220" max="9221" width="9.140625" style="204"/>
    <col min="9222" max="9222" width="16.85546875" style="204" customWidth="1"/>
    <col min="9223" max="9223" width="13.140625" style="204" customWidth="1"/>
    <col min="9224" max="9473" width="9.140625" style="204"/>
    <col min="9474" max="9474" width="33.5703125" style="204" bestFit="1" customWidth="1"/>
    <col min="9475" max="9475" width="9" style="204" bestFit="1" customWidth="1"/>
    <col min="9476" max="9477" width="9.140625" style="204"/>
    <col min="9478" max="9478" width="16.85546875" style="204" customWidth="1"/>
    <col min="9479" max="9479" width="13.140625" style="204" customWidth="1"/>
    <col min="9480" max="9729" width="9.140625" style="204"/>
    <col min="9730" max="9730" width="33.5703125" style="204" bestFit="1" customWidth="1"/>
    <col min="9731" max="9731" width="9" style="204" bestFit="1" customWidth="1"/>
    <col min="9732" max="9733" width="9.140625" style="204"/>
    <col min="9734" max="9734" width="16.85546875" style="204" customWidth="1"/>
    <col min="9735" max="9735" width="13.140625" style="204" customWidth="1"/>
    <col min="9736" max="9985" width="9.140625" style="204"/>
    <col min="9986" max="9986" width="33.5703125" style="204" bestFit="1" customWidth="1"/>
    <col min="9987" max="9987" width="9" style="204" bestFit="1" customWidth="1"/>
    <col min="9988" max="9989" width="9.140625" style="204"/>
    <col min="9990" max="9990" width="16.85546875" style="204" customWidth="1"/>
    <col min="9991" max="9991" width="13.140625" style="204" customWidth="1"/>
    <col min="9992" max="10241" width="9.140625" style="204"/>
    <col min="10242" max="10242" width="33.5703125" style="204" bestFit="1" customWidth="1"/>
    <col min="10243" max="10243" width="9" style="204" bestFit="1" customWidth="1"/>
    <col min="10244" max="10245" width="9.140625" style="204"/>
    <col min="10246" max="10246" width="16.85546875" style="204" customWidth="1"/>
    <col min="10247" max="10247" width="13.140625" style="204" customWidth="1"/>
    <col min="10248" max="10497" width="9.140625" style="204"/>
    <col min="10498" max="10498" width="33.5703125" style="204" bestFit="1" customWidth="1"/>
    <col min="10499" max="10499" width="9" style="204" bestFit="1" customWidth="1"/>
    <col min="10500" max="10501" width="9.140625" style="204"/>
    <col min="10502" max="10502" width="16.85546875" style="204" customWidth="1"/>
    <col min="10503" max="10503" width="13.140625" style="204" customWidth="1"/>
    <col min="10504" max="10753" width="9.140625" style="204"/>
    <col min="10754" max="10754" width="33.5703125" style="204" bestFit="1" customWidth="1"/>
    <col min="10755" max="10755" width="9" style="204" bestFit="1" customWidth="1"/>
    <col min="10756" max="10757" width="9.140625" style="204"/>
    <col min="10758" max="10758" width="16.85546875" style="204" customWidth="1"/>
    <col min="10759" max="10759" width="13.140625" style="204" customWidth="1"/>
    <col min="10760" max="11009" width="9.140625" style="204"/>
    <col min="11010" max="11010" width="33.5703125" style="204" bestFit="1" customWidth="1"/>
    <col min="11011" max="11011" width="9" style="204" bestFit="1" customWidth="1"/>
    <col min="11012" max="11013" width="9.140625" style="204"/>
    <col min="11014" max="11014" width="16.85546875" style="204" customWidth="1"/>
    <col min="11015" max="11015" width="13.140625" style="204" customWidth="1"/>
    <col min="11016" max="11265" width="9.140625" style="204"/>
    <col min="11266" max="11266" width="33.5703125" style="204" bestFit="1" customWidth="1"/>
    <col min="11267" max="11267" width="9" style="204" bestFit="1" customWidth="1"/>
    <col min="11268" max="11269" width="9.140625" style="204"/>
    <col min="11270" max="11270" width="16.85546875" style="204" customWidth="1"/>
    <col min="11271" max="11271" width="13.140625" style="204" customWidth="1"/>
    <col min="11272" max="11521" width="9.140625" style="204"/>
    <col min="11522" max="11522" width="33.5703125" style="204" bestFit="1" customWidth="1"/>
    <col min="11523" max="11523" width="9" style="204" bestFit="1" customWidth="1"/>
    <col min="11524" max="11525" width="9.140625" style="204"/>
    <col min="11526" max="11526" width="16.85546875" style="204" customWidth="1"/>
    <col min="11527" max="11527" width="13.140625" style="204" customWidth="1"/>
    <col min="11528" max="11777" width="9.140625" style="204"/>
    <col min="11778" max="11778" width="33.5703125" style="204" bestFit="1" customWidth="1"/>
    <col min="11779" max="11779" width="9" style="204" bestFit="1" customWidth="1"/>
    <col min="11780" max="11781" width="9.140625" style="204"/>
    <col min="11782" max="11782" width="16.85546875" style="204" customWidth="1"/>
    <col min="11783" max="11783" width="13.140625" style="204" customWidth="1"/>
    <col min="11784" max="12033" width="9.140625" style="204"/>
    <col min="12034" max="12034" width="33.5703125" style="204" bestFit="1" customWidth="1"/>
    <col min="12035" max="12035" width="9" style="204" bestFit="1" customWidth="1"/>
    <col min="12036" max="12037" width="9.140625" style="204"/>
    <col min="12038" max="12038" width="16.85546875" style="204" customWidth="1"/>
    <col min="12039" max="12039" width="13.140625" style="204" customWidth="1"/>
    <col min="12040" max="12289" width="9.140625" style="204"/>
    <col min="12290" max="12290" width="33.5703125" style="204" bestFit="1" customWidth="1"/>
    <col min="12291" max="12291" width="9" style="204" bestFit="1" customWidth="1"/>
    <col min="12292" max="12293" width="9.140625" style="204"/>
    <col min="12294" max="12294" width="16.85546875" style="204" customWidth="1"/>
    <col min="12295" max="12295" width="13.140625" style="204" customWidth="1"/>
    <col min="12296" max="12545" width="9.140625" style="204"/>
    <col min="12546" max="12546" width="33.5703125" style="204" bestFit="1" customWidth="1"/>
    <col min="12547" max="12547" width="9" style="204" bestFit="1" customWidth="1"/>
    <col min="12548" max="12549" width="9.140625" style="204"/>
    <col min="12550" max="12550" width="16.85546875" style="204" customWidth="1"/>
    <col min="12551" max="12551" width="13.140625" style="204" customWidth="1"/>
    <col min="12552" max="12801" width="9.140625" style="204"/>
    <col min="12802" max="12802" width="33.5703125" style="204" bestFit="1" customWidth="1"/>
    <col min="12803" max="12803" width="9" style="204" bestFit="1" customWidth="1"/>
    <col min="12804" max="12805" width="9.140625" style="204"/>
    <col min="12806" max="12806" width="16.85546875" style="204" customWidth="1"/>
    <col min="12807" max="12807" width="13.140625" style="204" customWidth="1"/>
    <col min="12808" max="13057" width="9.140625" style="204"/>
    <col min="13058" max="13058" width="33.5703125" style="204" bestFit="1" customWidth="1"/>
    <col min="13059" max="13059" width="9" style="204" bestFit="1" customWidth="1"/>
    <col min="13060" max="13061" width="9.140625" style="204"/>
    <col min="13062" max="13062" width="16.85546875" style="204" customWidth="1"/>
    <col min="13063" max="13063" width="13.140625" style="204" customWidth="1"/>
    <col min="13064" max="13313" width="9.140625" style="204"/>
    <col min="13314" max="13314" width="33.5703125" style="204" bestFit="1" customWidth="1"/>
    <col min="13315" max="13315" width="9" style="204" bestFit="1" customWidth="1"/>
    <col min="13316" max="13317" width="9.140625" style="204"/>
    <col min="13318" max="13318" width="16.85546875" style="204" customWidth="1"/>
    <col min="13319" max="13319" width="13.140625" style="204" customWidth="1"/>
    <col min="13320" max="13569" width="9.140625" style="204"/>
    <col min="13570" max="13570" width="33.5703125" style="204" bestFit="1" customWidth="1"/>
    <col min="13571" max="13571" width="9" style="204" bestFit="1" customWidth="1"/>
    <col min="13572" max="13573" width="9.140625" style="204"/>
    <col min="13574" max="13574" width="16.85546875" style="204" customWidth="1"/>
    <col min="13575" max="13575" width="13.140625" style="204" customWidth="1"/>
    <col min="13576" max="13825" width="9.140625" style="204"/>
    <col min="13826" max="13826" width="33.5703125" style="204" bestFit="1" customWidth="1"/>
    <col min="13827" max="13827" width="9" style="204" bestFit="1" customWidth="1"/>
    <col min="13828" max="13829" width="9.140625" style="204"/>
    <col min="13830" max="13830" width="16.85546875" style="204" customWidth="1"/>
    <col min="13831" max="13831" width="13.140625" style="204" customWidth="1"/>
    <col min="13832" max="14081" width="9.140625" style="204"/>
    <col min="14082" max="14082" width="33.5703125" style="204" bestFit="1" customWidth="1"/>
    <col min="14083" max="14083" width="9" style="204" bestFit="1" customWidth="1"/>
    <col min="14084" max="14085" width="9.140625" style="204"/>
    <col min="14086" max="14086" width="16.85546875" style="204" customWidth="1"/>
    <col min="14087" max="14087" width="13.140625" style="204" customWidth="1"/>
    <col min="14088" max="14337" width="9.140625" style="204"/>
    <col min="14338" max="14338" width="33.5703125" style="204" bestFit="1" customWidth="1"/>
    <col min="14339" max="14339" width="9" style="204" bestFit="1" customWidth="1"/>
    <col min="14340" max="14341" width="9.140625" style="204"/>
    <col min="14342" max="14342" width="16.85546875" style="204" customWidth="1"/>
    <col min="14343" max="14343" width="13.140625" style="204" customWidth="1"/>
    <col min="14344" max="14593" width="9.140625" style="204"/>
    <col min="14594" max="14594" width="33.5703125" style="204" bestFit="1" customWidth="1"/>
    <col min="14595" max="14595" width="9" style="204" bestFit="1" customWidth="1"/>
    <col min="14596" max="14597" width="9.140625" style="204"/>
    <col min="14598" max="14598" width="16.85546875" style="204" customWidth="1"/>
    <col min="14599" max="14599" width="13.140625" style="204" customWidth="1"/>
    <col min="14600" max="14849" width="9.140625" style="204"/>
    <col min="14850" max="14850" width="33.5703125" style="204" bestFit="1" customWidth="1"/>
    <col min="14851" max="14851" width="9" style="204" bestFit="1" customWidth="1"/>
    <col min="14852" max="14853" width="9.140625" style="204"/>
    <col min="14854" max="14854" width="16.85546875" style="204" customWidth="1"/>
    <col min="14855" max="14855" width="13.140625" style="204" customWidth="1"/>
    <col min="14856" max="15105" width="9.140625" style="204"/>
    <col min="15106" max="15106" width="33.5703125" style="204" bestFit="1" customWidth="1"/>
    <col min="15107" max="15107" width="9" style="204" bestFit="1" customWidth="1"/>
    <col min="15108" max="15109" width="9.140625" style="204"/>
    <col min="15110" max="15110" width="16.85546875" style="204" customWidth="1"/>
    <col min="15111" max="15111" width="13.140625" style="204" customWidth="1"/>
    <col min="15112" max="15361" width="9.140625" style="204"/>
    <col min="15362" max="15362" width="33.5703125" style="204" bestFit="1" customWidth="1"/>
    <col min="15363" max="15363" width="9" style="204" bestFit="1" customWidth="1"/>
    <col min="15364" max="15365" width="9.140625" style="204"/>
    <col min="15366" max="15366" width="16.85546875" style="204" customWidth="1"/>
    <col min="15367" max="15367" width="13.140625" style="204" customWidth="1"/>
    <col min="15368" max="15617" width="9.140625" style="204"/>
    <col min="15618" max="15618" width="33.5703125" style="204" bestFit="1" customWidth="1"/>
    <col min="15619" max="15619" width="9" style="204" bestFit="1" customWidth="1"/>
    <col min="15620" max="15621" width="9.140625" style="204"/>
    <col min="15622" max="15622" width="16.85546875" style="204" customWidth="1"/>
    <col min="15623" max="15623" width="13.140625" style="204" customWidth="1"/>
    <col min="15624" max="15873" width="9.140625" style="204"/>
    <col min="15874" max="15874" width="33.5703125" style="204" bestFit="1" customWidth="1"/>
    <col min="15875" max="15875" width="9" style="204" bestFit="1" customWidth="1"/>
    <col min="15876" max="15877" width="9.140625" style="204"/>
    <col min="15878" max="15878" width="16.85546875" style="204" customWidth="1"/>
    <col min="15879" max="15879" width="13.140625" style="204" customWidth="1"/>
    <col min="15880" max="16129" width="9.140625" style="204"/>
    <col min="16130" max="16130" width="33.5703125" style="204" bestFit="1" customWidth="1"/>
    <col min="16131" max="16131" width="9" style="204" bestFit="1" customWidth="1"/>
    <col min="16132" max="16133" width="9.140625" style="204"/>
    <col min="16134" max="16134" width="16.85546875" style="204" customWidth="1"/>
    <col min="16135" max="16135" width="13.140625" style="204" customWidth="1"/>
    <col min="16136" max="16384" width="9.140625" style="204"/>
  </cols>
  <sheetData>
    <row r="2" spans="2:4" x14ac:dyDescent="0.25">
      <c r="B2" s="202"/>
    </row>
    <row r="3" spans="2:4" x14ac:dyDescent="0.25">
      <c r="B3" s="204" t="s">
        <v>63</v>
      </c>
    </row>
    <row r="4" spans="2:4" x14ac:dyDescent="0.25">
      <c r="B4" s="204" t="s">
        <v>94</v>
      </c>
    </row>
    <row r="5" spans="2:4" x14ac:dyDescent="0.25">
      <c r="B5" s="204" t="s">
        <v>97</v>
      </c>
    </row>
    <row r="6" spans="2:4" x14ac:dyDescent="0.25">
      <c r="B6" s="272" t="s">
        <v>169</v>
      </c>
    </row>
    <row r="7" spans="2:4" x14ac:dyDescent="0.25">
      <c r="B7" s="272"/>
    </row>
    <row r="8" spans="2:4" x14ac:dyDescent="0.25">
      <c r="B8" s="272">
        <v>2021</v>
      </c>
    </row>
    <row r="9" spans="2:4" ht="15.75" thickBot="1" x14ac:dyDescent="0.3">
      <c r="B9" s="206"/>
      <c r="C9" s="207" t="s">
        <v>0</v>
      </c>
      <c r="D9" s="9"/>
    </row>
    <row r="10" spans="2:4" ht="15.75" hidden="1" thickBot="1" x14ac:dyDescent="0.3">
      <c r="B10" s="206" t="s">
        <v>15</v>
      </c>
      <c r="C10" s="207" t="s">
        <v>9</v>
      </c>
      <c r="D10" s="9">
        <f>1+D13</f>
        <v>1</v>
      </c>
    </row>
    <row r="11" spans="2:4" ht="15.75" hidden="1" thickBot="1" x14ac:dyDescent="0.3">
      <c r="B11" s="206" t="s">
        <v>13</v>
      </c>
      <c r="C11" s="207" t="s">
        <v>21</v>
      </c>
      <c r="D11" s="9">
        <f>SUM(D13:D20)</f>
        <v>1</v>
      </c>
    </row>
    <row r="12" spans="2:4" ht="15.75" hidden="1" thickBot="1" x14ac:dyDescent="0.3">
      <c r="B12" s="206"/>
      <c r="C12" s="207"/>
    </row>
    <row r="13" spans="2:4" ht="30.75" hidden="1" thickBot="1" x14ac:dyDescent="0.3">
      <c r="B13" s="15" t="s">
        <v>16</v>
      </c>
      <c r="C13" s="207"/>
      <c r="D13" s="208"/>
    </row>
    <row r="14" spans="2:4" ht="30.75" hidden="1" thickBot="1" x14ac:dyDescent="0.3">
      <c r="B14" s="15" t="s">
        <v>28</v>
      </c>
      <c r="C14" s="207"/>
      <c r="D14" s="208"/>
    </row>
    <row r="15" spans="2:4" ht="30.75" hidden="1" thickBot="1" x14ac:dyDescent="0.3">
      <c r="B15" s="15" t="s">
        <v>22</v>
      </c>
      <c r="C15" s="207"/>
      <c r="D15" s="208"/>
    </row>
    <row r="16" spans="2:4" ht="30.75" hidden="1" thickBot="1" x14ac:dyDescent="0.3">
      <c r="B16" s="15" t="s">
        <v>17</v>
      </c>
      <c r="C16" s="207"/>
      <c r="D16" s="208">
        <v>1</v>
      </c>
    </row>
    <row r="17" spans="1:6" ht="30.75" hidden="1" thickBot="1" x14ac:dyDescent="0.3">
      <c r="B17" s="15" t="s">
        <v>18</v>
      </c>
      <c r="C17" s="207"/>
      <c r="D17" s="208"/>
    </row>
    <row r="18" spans="1:6" ht="30.75" hidden="1" thickBot="1" x14ac:dyDescent="0.3">
      <c r="B18" s="15" t="s">
        <v>19</v>
      </c>
      <c r="C18" s="207"/>
      <c r="D18" s="208"/>
    </row>
    <row r="19" spans="1:6" ht="30.75" hidden="1" thickBot="1" x14ac:dyDescent="0.3">
      <c r="B19" s="15" t="s">
        <v>27</v>
      </c>
      <c r="C19" s="207"/>
      <c r="D19" s="208"/>
    </row>
    <row r="20" spans="1:6" ht="30.75" hidden="1" thickBot="1" x14ac:dyDescent="0.3">
      <c r="B20" s="15" t="s">
        <v>20</v>
      </c>
      <c r="C20" s="207"/>
      <c r="D20" s="208"/>
    </row>
    <row r="21" spans="1:6" ht="15.75" hidden="1" thickBot="1" x14ac:dyDescent="0.3">
      <c r="C21" s="207"/>
    </row>
    <row r="22" spans="1:6" ht="18" hidden="1" thickBot="1" x14ac:dyDescent="0.35">
      <c r="B22" s="209" t="s">
        <v>40</v>
      </c>
      <c r="C22" s="210"/>
      <c r="D22" s="209"/>
      <c r="E22" s="209"/>
      <c r="F22" s="209"/>
    </row>
    <row r="23" spans="1:6" ht="15.75" hidden="1" thickBot="1" x14ac:dyDescent="0.3">
      <c r="A23" s="204" t="e">
        <f>#REF!</f>
        <v>#REF!</v>
      </c>
      <c r="C23" s="207"/>
      <c r="D23" s="211" t="e">
        <f>#REF!</f>
        <v>#REF!</v>
      </c>
    </row>
    <row r="24" spans="1:6" ht="15.75" hidden="1" thickBot="1" x14ac:dyDescent="0.3">
      <c r="A24" s="204" t="e">
        <f>#REF!</f>
        <v>#REF!</v>
      </c>
      <c r="C24" s="207"/>
      <c r="D24" s="211" t="e">
        <f>#REF!</f>
        <v>#REF!</v>
      </c>
    </row>
    <row r="25" spans="1:6" ht="15.75" hidden="1" thickBot="1" x14ac:dyDescent="0.3">
      <c r="C25" s="207"/>
      <c r="D25" s="207" t="s">
        <v>12</v>
      </c>
      <c r="E25" s="207" t="s">
        <v>10</v>
      </c>
      <c r="F25" s="207" t="s">
        <v>11</v>
      </c>
    </row>
    <row r="26" spans="1:6" ht="15.75" hidden="1" thickBot="1" x14ac:dyDescent="0.3">
      <c r="B26" s="206" t="s">
        <v>23</v>
      </c>
      <c r="C26" s="207" t="s">
        <v>1</v>
      </c>
      <c r="D26" s="9" t="e">
        <f>#REF!*D23</f>
        <v>#REF!</v>
      </c>
      <c r="F26" s="212" t="e">
        <f>D26*E26</f>
        <v>#REF!</v>
      </c>
    </row>
    <row r="27" spans="1:6" ht="15.75" hidden="1" thickBot="1" x14ac:dyDescent="0.3">
      <c r="B27" s="206" t="s">
        <v>2</v>
      </c>
      <c r="C27" s="207" t="s">
        <v>1</v>
      </c>
      <c r="D27" s="9" t="e">
        <f>#REF!*D23</f>
        <v>#REF!</v>
      </c>
      <c r="F27" s="212" t="e">
        <f>D27*E27</f>
        <v>#REF!</v>
      </c>
    </row>
    <row r="28" spans="1:6" ht="15.75" hidden="1" thickBot="1" x14ac:dyDescent="0.3">
      <c r="B28" s="206" t="s">
        <v>3</v>
      </c>
      <c r="C28" s="207" t="s">
        <v>1</v>
      </c>
      <c r="D28" s="9" t="e">
        <f>#REF!*D23</f>
        <v>#REF!</v>
      </c>
      <c r="F28" s="212" t="e">
        <f>D28*E28</f>
        <v>#REF!</v>
      </c>
    </row>
    <row r="29" spans="1:6" ht="15.75" hidden="1" thickBot="1" x14ac:dyDescent="0.3">
      <c r="B29" s="206" t="s">
        <v>4</v>
      </c>
      <c r="C29" s="207" t="s">
        <v>6</v>
      </c>
      <c r="D29" s="9" t="e">
        <f>#REF!*D23</f>
        <v>#REF!</v>
      </c>
      <c r="F29" s="212" t="e">
        <f>D29*E29</f>
        <v>#REF!</v>
      </c>
    </row>
    <row r="30" spans="1:6" ht="15.75" hidden="1" thickBot="1" x14ac:dyDescent="0.3">
      <c r="B30" s="206"/>
      <c r="C30" s="207"/>
      <c r="D30" s="9"/>
      <c r="F30" s="212"/>
    </row>
    <row r="31" spans="1:6" ht="15.75" hidden="1" thickBot="1" x14ac:dyDescent="0.3">
      <c r="B31" s="206" t="s">
        <v>24</v>
      </c>
      <c r="C31" s="207" t="s">
        <v>29</v>
      </c>
      <c r="D31" s="9" t="e">
        <f>#REF!*D24</f>
        <v>#REF!</v>
      </c>
      <c r="F31" s="212" t="e">
        <f>D31*E31</f>
        <v>#REF!</v>
      </c>
    </row>
    <row r="32" spans="1:6" ht="15.75" hidden="1" thickBot="1" x14ac:dyDescent="0.3">
      <c r="B32" s="206" t="s">
        <v>26</v>
      </c>
      <c r="C32" s="207" t="s">
        <v>29</v>
      </c>
      <c r="D32" s="9">
        <v>35</v>
      </c>
      <c r="F32" s="212">
        <f>D32*E32</f>
        <v>0</v>
      </c>
    </row>
    <row r="33" spans="2:30" ht="15.75" hidden="1" thickBot="1" x14ac:dyDescent="0.3">
      <c r="B33" s="206"/>
      <c r="C33" s="207"/>
      <c r="D33" s="9"/>
      <c r="F33" s="212"/>
    </row>
    <row r="34" spans="2:30" ht="15.75" hidden="1" thickBot="1" x14ac:dyDescent="0.3">
      <c r="B34" s="206" t="s">
        <v>36</v>
      </c>
      <c r="C34" s="207" t="s">
        <v>34</v>
      </c>
      <c r="D34" s="9">
        <v>100</v>
      </c>
      <c r="F34" s="212">
        <f>D34*E34</f>
        <v>0</v>
      </c>
    </row>
    <row r="35" spans="2:30" ht="15.75" hidden="1" thickBot="1" x14ac:dyDescent="0.3">
      <c r="B35" s="206" t="s">
        <v>33</v>
      </c>
      <c r="C35" s="207" t="s">
        <v>34</v>
      </c>
      <c r="D35" s="9">
        <v>8</v>
      </c>
      <c r="F35" s="212">
        <f>D35*E35</f>
        <v>0</v>
      </c>
    </row>
    <row r="36" spans="2:30" ht="15.75" hidden="1" thickBot="1" x14ac:dyDescent="0.3">
      <c r="B36" s="206"/>
      <c r="C36" s="207"/>
      <c r="D36" s="9"/>
      <c r="F36" s="212"/>
    </row>
    <row r="37" spans="2:30" ht="15.75" hidden="1" thickBot="1" x14ac:dyDescent="0.3">
      <c r="B37" s="206" t="s">
        <v>25</v>
      </c>
      <c r="C37" s="207" t="s">
        <v>31</v>
      </c>
      <c r="D37" s="9"/>
      <c r="F37" s="212" t="e">
        <f>SUM(F38:F41)</f>
        <v>#REF!</v>
      </c>
    </row>
    <row r="38" spans="2:30" ht="15.75" hidden="1" thickBot="1" x14ac:dyDescent="0.3">
      <c r="B38" s="206" t="s">
        <v>32</v>
      </c>
      <c r="C38" s="207" t="s">
        <v>35</v>
      </c>
      <c r="D38" s="9" t="e">
        <f>#REF!*D23</f>
        <v>#REF!</v>
      </c>
      <c r="F38" s="212" t="e">
        <f>D38*E38</f>
        <v>#REF!</v>
      </c>
    </row>
    <row r="39" spans="2:30" ht="15.75" hidden="1" thickBot="1" x14ac:dyDescent="0.3">
      <c r="B39" s="206" t="s">
        <v>5</v>
      </c>
      <c r="C39" s="207" t="s">
        <v>35</v>
      </c>
      <c r="D39" s="19" t="e">
        <f>#REF!*D23</f>
        <v>#REF!</v>
      </c>
      <c r="F39" s="212" t="e">
        <f>D39*E39</f>
        <v>#REF!</v>
      </c>
    </row>
    <row r="40" spans="2:30" ht="15.75" hidden="1" thickBot="1" x14ac:dyDescent="0.3">
      <c r="B40" s="206" t="s">
        <v>30</v>
      </c>
      <c r="C40" s="207" t="s">
        <v>29</v>
      </c>
      <c r="D40" s="9">
        <v>40</v>
      </c>
      <c r="F40" s="212">
        <f>D40*E40*E37</f>
        <v>0</v>
      </c>
    </row>
    <row r="41" spans="2:30" ht="15.75" hidden="1" thickBot="1" x14ac:dyDescent="0.3">
      <c r="B41" s="206" t="s">
        <v>7</v>
      </c>
      <c r="C41" s="207" t="s">
        <v>29</v>
      </c>
      <c r="D41" s="9">
        <v>20</v>
      </c>
      <c r="F41" s="212">
        <f>D41*E41*E37</f>
        <v>0</v>
      </c>
    </row>
    <row r="42" spans="2:30" ht="15.75" hidden="1" thickBot="1" x14ac:dyDescent="0.3">
      <c r="B42" s="206"/>
      <c r="F42" s="213"/>
    </row>
    <row r="43" spans="2:30" ht="15.75" hidden="1" thickBot="1" x14ac:dyDescent="0.3">
      <c r="B43" s="214" t="s">
        <v>8</v>
      </c>
      <c r="C43" s="12"/>
      <c r="D43" s="12"/>
      <c r="E43" s="12"/>
      <c r="F43" s="215" t="e">
        <f>SUM(F26:F37)</f>
        <v>#REF!</v>
      </c>
    </row>
    <row r="44" spans="2:30" ht="15.75" hidden="1" thickBot="1" x14ac:dyDescent="0.3"/>
    <row r="45" spans="2:30" ht="18" thickBot="1" x14ac:dyDescent="0.35">
      <c r="B45" s="209" t="s">
        <v>75</v>
      </c>
      <c r="C45" s="210"/>
      <c r="D45" s="209"/>
      <c r="E45" s="209"/>
      <c r="F45" s="209"/>
      <c r="G45" s="316" t="s">
        <v>68</v>
      </c>
      <c r="H45" s="317"/>
      <c r="I45" s="317"/>
      <c r="J45" s="318"/>
      <c r="K45" s="319">
        <v>2021</v>
      </c>
      <c r="L45" s="320"/>
      <c r="M45" s="320"/>
      <c r="N45" s="321"/>
      <c r="O45" s="319">
        <v>2022</v>
      </c>
      <c r="P45" s="320"/>
      <c r="Q45" s="320"/>
      <c r="R45" s="321"/>
      <c r="S45" s="319">
        <v>2023</v>
      </c>
      <c r="T45" s="320"/>
      <c r="U45" s="320"/>
      <c r="V45" s="321"/>
      <c r="W45" s="319">
        <v>2024</v>
      </c>
      <c r="X45" s="320"/>
      <c r="Y45" s="320"/>
      <c r="Z45" s="321"/>
      <c r="AA45" s="319">
        <v>2025</v>
      </c>
      <c r="AB45" s="320"/>
      <c r="AC45" s="320"/>
      <c r="AD45" s="321"/>
    </row>
    <row r="46" spans="2:30" ht="16.5" thickTop="1" thickBot="1" x14ac:dyDescent="0.3">
      <c r="C46" s="207"/>
      <c r="G46" s="216" t="s">
        <v>39</v>
      </c>
      <c r="H46" s="217" t="s">
        <v>102</v>
      </c>
      <c r="I46" s="217" t="s">
        <v>66</v>
      </c>
      <c r="J46" s="218" t="s">
        <v>65</v>
      </c>
      <c r="K46" s="219" t="s">
        <v>39</v>
      </c>
      <c r="L46" s="220" t="s">
        <v>102</v>
      </c>
      <c r="M46" s="220" t="s">
        <v>66</v>
      </c>
      <c r="N46" s="221" t="s">
        <v>65</v>
      </c>
      <c r="O46" s="222" t="s">
        <v>39</v>
      </c>
      <c r="P46" s="220" t="s">
        <v>102</v>
      </c>
      <c r="Q46" s="223" t="s">
        <v>66</v>
      </c>
      <c r="R46" s="224" t="s">
        <v>65</v>
      </c>
      <c r="S46" s="225" t="s">
        <v>39</v>
      </c>
      <c r="T46" s="226" t="s">
        <v>102</v>
      </c>
      <c r="U46" s="226" t="s">
        <v>66</v>
      </c>
      <c r="V46" s="227" t="s">
        <v>65</v>
      </c>
      <c r="W46" s="228" t="s">
        <v>39</v>
      </c>
      <c r="X46" s="226" t="s">
        <v>102</v>
      </c>
      <c r="Y46" s="226" t="s">
        <v>66</v>
      </c>
      <c r="Z46" s="227" t="s">
        <v>65</v>
      </c>
      <c r="AA46" s="228" t="s">
        <v>39</v>
      </c>
      <c r="AB46" s="226" t="s">
        <v>102</v>
      </c>
      <c r="AC46" s="229" t="s">
        <v>66</v>
      </c>
      <c r="AD46" s="230" t="s">
        <v>65</v>
      </c>
    </row>
    <row r="47" spans="2:30" x14ac:dyDescent="0.25">
      <c r="C47" s="207"/>
      <c r="D47" s="207" t="s">
        <v>12</v>
      </c>
      <c r="E47" s="207" t="s">
        <v>10</v>
      </c>
      <c r="F47" s="207" t="s">
        <v>11</v>
      </c>
      <c r="G47" s="231"/>
      <c r="H47" s="232"/>
      <c r="I47" s="232"/>
      <c r="J47" s="233"/>
      <c r="K47" s="234"/>
      <c r="L47" s="235"/>
      <c r="M47" s="235"/>
      <c r="N47" s="236"/>
      <c r="O47" s="237"/>
      <c r="P47" s="235"/>
      <c r="Q47" s="235"/>
      <c r="R47" s="236"/>
      <c r="S47" s="238"/>
      <c r="T47" s="235"/>
      <c r="U47" s="232"/>
      <c r="V47" s="236"/>
      <c r="W47" s="238"/>
      <c r="X47" s="235"/>
      <c r="Y47" s="235"/>
      <c r="Z47" s="236"/>
      <c r="AA47" s="238"/>
      <c r="AB47" s="235"/>
      <c r="AC47" s="235"/>
      <c r="AD47" s="236"/>
    </row>
    <row r="48" spans="2:30" x14ac:dyDescent="0.25">
      <c r="B48" s="206" t="s">
        <v>126</v>
      </c>
      <c r="C48" s="207" t="s">
        <v>1</v>
      </c>
      <c r="D48" s="9">
        <v>2500</v>
      </c>
      <c r="E48" s="271"/>
      <c r="F48" s="212">
        <f>D48*E48</f>
        <v>0</v>
      </c>
      <c r="G48" s="239">
        <f>SUM(H48:J48)</f>
        <v>0</v>
      </c>
      <c r="H48" s="240">
        <f>L48+P48+T48+X48+AB48</f>
        <v>0</v>
      </c>
      <c r="I48" s="240">
        <f>M48+Q48+U48+Y48+AC48</f>
        <v>0</v>
      </c>
      <c r="J48" s="241"/>
      <c r="K48" s="242">
        <f>SUM(L48:N48)</f>
        <v>0</v>
      </c>
      <c r="L48" s="243"/>
      <c r="M48" s="243"/>
      <c r="N48" s="241"/>
      <c r="O48" s="242">
        <f t="shared" ref="O48:O61" si="0">SUM(P48:R48)</f>
        <v>0</v>
      </c>
      <c r="P48" s="243"/>
      <c r="Q48" s="243"/>
      <c r="R48" s="241"/>
      <c r="S48" s="244">
        <f>SUM(T48:V48)</f>
        <v>0</v>
      </c>
      <c r="T48" s="243"/>
      <c r="U48" s="240"/>
      <c r="V48" s="241"/>
      <c r="W48" s="244">
        <f>SUM(X48:Z48)</f>
        <v>0</v>
      </c>
      <c r="X48" s="243"/>
      <c r="Y48" s="243"/>
      <c r="Z48" s="241"/>
      <c r="AA48" s="244">
        <f>SUM(AB48:AD48)</f>
        <v>0</v>
      </c>
      <c r="AB48" s="243"/>
      <c r="AC48" s="243"/>
      <c r="AD48" s="241"/>
    </row>
    <row r="49" spans="2:30" x14ac:dyDescent="0.25">
      <c r="B49" s="206" t="s">
        <v>4</v>
      </c>
      <c r="C49" s="207" t="s">
        <v>6</v>
      </c>
      <c r="D49" s="9"/>
      <c r="E49" s="204">
        <v>0</v>
      </c>
      <c r="F49" s="212">
        <f>D49*E49</f>
        <v>0</v>
      </c>
      <c r="G49" s="239">
        <f t="shared" ref="G49:G61" si="1">SUM(H49:J49)</f>
        <v>0</v>
      </c>
      <c r="H49" s="240">
        <f t="shared" ref="H49:J61" si="2">L49+P49+T49+X49+AB49</f>
        <v>0</v>
      </c>
      <c r="I49" s="240">
        <f t="shared" si="2"/>
        <v>0</v>
      </c>
      <c r="J49" s="241">
        <f t="shared" si="2"/>
        <v>0</v>
      </c>
      <c r="K49" s="242">
        <f t="shared" ref="K49:K61" si="3">SUM(L49:N49)</f>
        <v>0</v>
      </c>
      <c r="L49" s="243"/>
      <c r="M49" s="243"/>
      <c r="N49" s="241">
        <f t="shared" ref="N49:N56" si="4">F49</f>
        <v>0</v>
      </c>
      <c r="O49" s="242">
        <f t="shared" si="0"/>
        <v>0</v>
      </c>
      <c r="P49" s="243"/>
      <c r="Q49" s="243"/>
      <c r="R49" s="241">
        <f t="shared" ref="R49:R56" si="5">F49</f>
        <v>0</v>
      </c>
      <c r="S49" s="244">
        <f>SUM(T49:V49)</f>
        <v>0</v>
      </c>
      <c r="T49" s="243"/>
      <c r="U49" s="240"/>
      <c r="V49" s="241"/>
      <c r="W49" s="244">
        <f>SUM(X49:Z49)</f>
        <v>0</v>
      </c>
      <c r="X49" s="243"/>
      <c r="Y49" s="243"/>
      <c r="Z49" s="241"/>
      <c r="AA49" s="244">
        <f>SUM(AB49:AD49)</f>
        <v>0</v>
      </c>
      <c r="AB49" s="243"/>
      <c r="AC49" s="243"/>
      <c r="AD49" s="241"/>
    </row>
    <row r="50" spans="2:30" x14ac:dyDescent="0.25">
      <c r="B50" s="206"/>
      <c r="C50" s="207"/>
      <c r="D50" s="9"/>
      <c r="F50" s="212"/>
      <c r="G50" s="239">
        <f t="shared" si="1"/>
        <v>0</v>
      </c>
      <c r="H50" s="240">
        <f t="shared" si="2"/>
        <v>0</v>
      </c>
      <c r="I50" s="240">
        <f t="shared" si="2"/>
        <v>0</v>
      </c>
      <c r="J50" s="241">
        <f t="shared" si="2"/>
        <v>0</v>
      </c>
      <c r="K50" s="242">
        <f t="shared" si="3"/>
        <v>0</v>
      </c>
      <c r="L50" s="243"/>
      <c r="M50" s="243"/>
      <c r="N50" s="241">
        <f t="shared" si="4"/>
        <v>0</v>
      </c>
      <c r="O50" s="242">
        <f t="shared" si="0"/>
        <v>0</v>
      </c>
      <c r="P50" s="243"/>
      <c r="Q50" s="243"/>
      <c r="R50" s="241">
        <f t="shared" si="5"/>
        <v>0</v>
      </c>
      <c r="S50" s="244">
        <f>SUM(T50:V50)</f>
        <v>0</v>
      </c>
      <c r="T50" s="243"/>
      <c r="U50" s="240"/>
      <c r="V50" s="241"/>
      <c r="W50" s="244">
        <f>SUM(X50:Z50)</f>
        <v>0</v>
      </c>
      <c r="X50" s="243"/>
      <c r="Y50" s="243"/>
      <c r="Z50" s="241"/>
      <c r="AA50" s="244">
        <f>SUM(AB50:AD50)</f>
        <v>0</v>
      </c>
      <c r="AB50" s="243"/>
      <c r="AC50" s="243"/>
      <c r="AD50" s="241"/>
    </row>
    <row r="51" spans="2:30" x14ac:dyDescent="0.25">
      <c r="B51" s="206" t="s">
        <v>127</v>
      </c>
      <c r="C51" s="207" t="s">
        <v>29</v>
      </c>
      <c r="D51" s="9">
        <v>2500</v>
      </c>
      <c r="F51" s="212">
        <f>D51*E51</f>
        <v>0</v>
      </c>
      <c r="G51" s="239">
        <f t="shared" si="1"/>
        <v>0</v>
      </c>
      <c r="H51" s="240">
        <f t="shared" si="2"/>
        <v>0</v>
      </c>
      <c r="I51" s="240">
        <f t="shared" si="2"/>
        <v>0</v>
      </c>
      <c r="J51" s="241"/>
      <c r="K51" s="242">
        <f t="shared" si="3"/>
        <v>0</v>
      </c>
      <c r="L51" s="243"/>
      <c r="M51" s="243"/>
      <c r="N51" s="241"/>
      <c r="O51" s="242">
        <f t="shared" si="0"/>
        <v>0</v>
      </c>
      <c r="P51" s="243"/>
      <c r="Q51" s="243"/>
      <c r="R51" s="241"/>
      <c r="S51" s="244">
        <f>SUM(T51:V51)</f>
        <v>0</v>
      </c>
      <c r="T51" s="243"/>
      <c r="U51" s="240"/>
      <c r="V51" s="241"/>
      <c r="W51" s="244">
        <f>SUM(X51:Z51)</f>
        <v>0</v>
      </c>
      <c r="X51" s="243"/>
      <c r="Y51" s="243"/>
      <c r="Z51" s="241"/>
      <c r="AA51" s="244">
        <f>SUM(AB51:AD51)</f>
        <v>0</v>
      </c>
      <c r="AB51" s="243"/>
      <c r="AC51" s="243"/>
      <c r="AD51" s="241"/>
    </row>
    <row r="52" spans="2:30" x14ac:dyDescent="0.25">
      <c r="B52" s="206" t="s">
        <v>128</v>
      </c>
      <c r="C52" s="207" t="s">
        <v>29</v>
      </c>
      <c r="D52" s="9">
        <v>2500</v>
      </c>
      <c r="F52" s="212">
        <f>D52*E52</f>
        <v>0</v>
      </c>
      <c r="G52" s="239">
        <f t="shared" si="1"/>
        <v>0</v>
      </c>
      <c r="H52" s="240">
        <f t="shared" si="2"/>
        <v>0</v>
      </c>
      <c r="I52" s="240">
        <f t="shared" si="2"/>
        <v>0</v>
      </c>
      <c r="J52" s="241">
        <f t="shared" si="2"/>
        <v>0</v>
      </c>
      <c r="K52" s="242">
        <f t="shared" si="3"/>
        <v>0</v>
      </c>
      <c r="L52" s="243">
        <f>F52</f>
        <v>0</v>
      </c>
      <c r="M52" s="243"/>
      <c r="N52" s="241"/>
      <c r="O52" s="242">
        <f t="shared" si="0"/>
        <v>0</v>
      </c>
      <c r="P52" s="243"/>
      <c r="Q52" s="243"/>
      <c r="R52" s="241"/>
      <c r="S52" s="244">
        <f t="shared" ref="S52:S61" si="6">SUM(T52:V52)</f>
        <v>0</v>
      </c>
      <c r="T52" s="243"/>
      <c r="U52" s="240"/>
      <c r="V52" s="241"/>
      <c r="W52" s="244">
        <f t="shared" ref="W52:W61" si="7">SUM(X52:Z52)</f>
        <v>0</v>
      </c>
      <c r="X52" s="243"/>
      <c r="Y52" s="243"/>
      <c r="Z52" s="241"/>
      <c r="AA52" s="244">
        <f t="shared" ref="AA52:AA61" si="8">SUM(AB52:AD52)</f>
        <v>0</v>
      </c>
      <c r="AB52" s="243"/>
      <c r="AC52" s="243"/>
      <c r="AD52" s="241"/>
    </row>
    <row r="53" spans="2:30" x14ac:dyDescent="0.25">
      <c r="B53" s="206"/>
      <c r="C53" s="207"/>
      <c r="D53" s="9"/>
      <c r="F53" s="212"/>
      <c r="G53" s="239">
        <f t="shared" si="1"/>
        <v>0</v>
      </c>
      <c r="H53" s="240">
        <f t="shared" si="2"/>
        <v>0</v>
      </c>
      <c r="I53" s="240">
        <f t="shared" si="2"/>
        <v>0</v>
      </c>
      <c r="J53" s="241">
        <f t="shared" si="2"/>
        <v>0</v>
      </c>
      <c r="K53" s="242">
        <f t="shared" si="3"/>
        <v>0</v>
      </c>
      <c r="L53" s="243"/>
      <c r="M53" s="243"/>
      <c r="N53" s="241">
        <f t="shared" si="4"/>
        <v>0</v>
      </c>
      <c r="O53" s="242">
        <f t="shared" si="0"/>
        <v>0</v>
      </c>
      <c r="P53" s="243"/>
      <c r="Q53" s="243"/>
      <c r="R53" s="241">
        <f t="shared" si="5"/>
        <v>0</v>
      </c>
      <c r="S53" s="244">
        <f t="shared" si="6"/>
        <v>0</v>
      </c>
      <c r="T53" s="243"/>
      <c r="U53" s="240"/>
      <c r="V53" s="241"/>
      <c r="W53" s="244">
        <f t="shared" si="7"/>
        <v>0</v>
      </c>
      <c r="X53" s="243"/>
      <c r="Y53" s="243"/>
      <c r="Z53" s="241"/>
      <c r="AA53" s="244">
        <f t="shared" si="8"/>
        <v>0</v>
      </c>
      <c r="AB53" s="243"/>
      <c r="AC53" s="243"/>
      <c r="AD53" s="241"/>
    </row>
    <row r="54" spans="2:30" x14ac:dyDescent="0.25">
      <c r="B54" s="206" t="s">
        <v>129</v>
      </c>
      <c r="C54" s="207" t="s">
        <v>34</v>
      </c>
      <c r="D54" s="9">
        <v>2500</v>
      </c>
      <c r="F54" s="212">
        <f>D54*E54</f>
        <v>0</v>
      </c>
      <c r="G54" s="239">
        <f t="shared" si="1"/>
        <v>0</v>
      </c>
      <c r="H54" s="240">
        <f t="shared" si="2"/>
        <v>0</v>
      </c>
      <c r="I54" s="240">
        <f t="shared" si="2"/>
        <v>0</v>
      </c>
      <c r="J54" s="241">
        <f t="shared" si="2"/>
        <v>0</v>
      </c>
      <c r="K54" s="242"/>
      <c r="L54" s="243">
        <f>F54/2</f>
        <v>0</v>
      </c>
      <c r="M54" s="243"/>
      <c r="N54" s="241"/>
      <c r="O54" s="242">
        <f t="shared" si="0"/>
        <v>0</v>
      </c>
      <c r="P54" s="243"/>
      <c r="Q54" s="243"/>
      <c r="R54" s="241"/>
      <c r="S54" s="244">
        <f t="shared" si="6"/>
        <v>0</v>
      </c>
      <c r="T54" s="243"/>
      <c r="U54" s="240"/>
      <c r="V54" s="241"/>
      <c r="W54" s="244">
        <f t="shared" si="7"/>
        <v>0</v>
      </c>
      <c r="X54" s="243"/>
      <c r="Y54" s="243"/>
      <c r="Z54" s="241"/>
      <c r="AA54" s="244">
        <f t="shared" si="8"/>
        <v>0</v>
      </c>
      <c r="AB54" s="243"/>
      <c r="AC54" s="243"/>
      <c r="AD54" s="241"/>
    </row>
    <row r="55" spans="2:30" x14ac:dyDescent="0.25">
      <c r="B55" s="206" t="s">
        <v>33</v>
      </c>
      <c r="C55" s="207" t="s">
        <v>34</v>
      </c>
      <c r="D55" s="9">
        <v>8</v>
      </c>
      <c r="E55" s="204">
        <v>0</v>
      </c>
      <c r="F55" s="212">
        <f>D55*E55</f>
        <v>0</v>
      </c>
      <c r="G55" s="239">
        <f t="shared" si="1"/>
        <v>0</v>
      </c>
      <c r="H55" s="240">
        <f t="shared" si="2"/>
        <v>0</v>
      </c>
      <c r="I55" s="240">
        <f t="shared" si="2"/>
        <v>0</v>
      </c>
      <c r="J55" s="241">
        <f t="shared" si="2"/>
        <v>0</v>
      </c>
      <c r="K55" s="242">
        <f t="shared" si="3"/>
        <v>0</v>
      </c>
      <c r="L55" s="243">
        <f>F55</f>
        <v>0</v>
      </c>
      <c r="M55" s="243"/>
      <c r="N55" s="241">
        <f t="shared" si="4"/>
        <v>0</v>
      </c>
      <c r="O55" s="242">
        <f t="shared" si="0"/>
        <v>0</v>
      </c>
      <c r="P55" s="243"/>
      <c r="Q55" s="243"/>
      <c r="R55" s="241">
        <f t="shared" si="5"/>
        <v>0</v>
      </c>
      <c r="S55" s="244">
        <f t="shared" si="6"/>
        <v>0</v>
      </c>
      <c r="T55" s="243"/>
      <c r="U55" s="240"/>
      <c r="V55" s="241"/>
      <c r="W55" s="244">
        <f t="shared" si="7"/>
        <v>0</v>
      </c>
      <c r="X55" s="243"/>
      <c r="Y55" s="243"/>
      <c r="Z55" s="241"/>
      <c r="AA55" s="244">
        <f t="shared" si="8"/>
        <v>0</v>
      </c>
      <c r="AB55" s="243"/>
      <c r="AC55" s="243"/>
      <c r="AD55" s="241"/>
    </row>
    <row r="56" spans="2:30" x14ac:dyDescent="0.25">
      <c r="B56" s="206"/>
      <c r="C56" s="207"/>
      <c r="D56" s="9"/>
      <c r="F56" s="212"/>
      <c r="G56" s="239">
        <f t="shared" si="1"/>
        <v>0</v>
      </c>
      <c r="H56" s="240">
        <f t="shared" si="2"/>
        <v>0</v>
      </c>
      <c r="I56" s="240">
        <f t="shared" si="2"/>
        <v>0</v>
      </c>
      <c r="J56" s="241">
        <f t="shared" si="2"/>
        <v>0</v>
      </c>
      <c r="K56" s="242">
        <f t="shared" si="3"/>
        <v>0</v>
      </c>
      <c r="L56" s="243"/>
      <c r="M56" s="243"/>
      <c r="N56" s="241">
        <f t="shared" si="4"/>
        <v>0</v>
      </c>
      <c r="O56" s="242">
        <f t="shared" si="0"/>
        <v>0</v>
      </c>
      <c r="P56" s="243"/>
      <c r="Q56" s="243"/>
      <c r="R56" s="241">
        <f t="shared" si="5"/>
        <v>0</v>
      </c>
      <c r="S56" s="244">
        <f t="shared" si="6"/>
        <v>0</v>
      </c>
      <c r="T56" s="243"/>
      <c r="U56" s="240"/>
      <c r="V56" s="241"/>
      <c r="W56" s="244">
        <f t="shared" si="7"/>
        <v>0</v>
      </c>
      <c r="X56" s="243"/>
      <c r="Y56" s="243"/>
      <c r="Z56" s="241"/>
      <c r="AA56" s="244">
        <f t="shared" si="8"/>
        <v>0</v>
      </c>
      <c r="AB56" s="243"/>
      <c r="AC56" s="243"/>
      <c r="AD56" s="241"/>
    </row>
    <row r="57" spans="2:30" x14ac:dyDescent="0.25">
      <c r="B57" s="247" t="s">
        <v>296</v>
      </c>
      <c r="C57" s="207" t="s">
        <v>31</v>
      </c>
      <c r="D57" s="9"/>
      <c r="E57" s="204">
        <v>600</v>
      </c>
      <c r="F57" s="248">
        <f>SUM(F58:F61)</f>
        <v>4500000</v>
      </c>
      <c r="G57" s="239">
        <f t="shared" si="1"/>
        <v>4500000</v>
      </c>
      <c r="H57" s="240">
        <f t="shared" si="2"/>
        <v>4500000</v>
      </c>
      <c r="I57" s="240">
        <f t="shared" si="2"/>
        <v>0</v>
      </c>
      <c r="J57" s="241">
        <f t="shared" si="2"/>
        <v>0</v>
      </c>
      <c r="K57" s="242">
        <f t="shared" si="3"/>
        <v>0</v>
      </c>
      <c r="L57" s="243"/>
      <c r="M57" s="243"/>
      <c r="N57" s="241"/>
      <c r="O57" s="242">
        <f t="shared" si="0"/>
        <v>4500000</v>
      </c>
      <c r="P57" s="243">
        <f>F57</f>
        <v>4500000</v>
      </c>
      <c r="Q57" s="243"/>
      <c r="R57" s="241"/>
      <c r="S57" s="244">
        <f t="shared" si="6"/>
        <v>0</v>
      </c>
      <c r="T57" s="243"/>
      <c r="U57" s="240"/>
      <c r="V57" s="241"/>
      <c r="W57" s="244">
        <f t="shared" si="7"/>
        <v>0</v>
      </c>
      <c r="X57" s="243"/>
      <c r="Y57" s="243"/>
      <c r="Z57" s="241"/>
      <c r="AA57" s="244">
        <f t="shared" si="8"/>
        <v>0</v>
      </c>
      <c r="AB57" s="243"/>
      <c r="AC57" s="243"/>
      <c r="AD57" s="241"/>
    </row>
    <row r="58" spans="2:30" x14ac:dyDescent="0.25">
      <c r="B58" s="247" t="s">
        <v>297</v>
      </c>
      <c r="C58" s="207" t="s">
        <v>35</v>
      </c>
      <c r="D58" s="19">
        <v>50</v>
      </c>
      <c r="E58" s="204">
        <f>D58*3*E57</f>
        <v>90000</v>
      </c>
      <c r="F58" s="248">
        <f>D58*E58</f>
        <v>4500000</v>
      </c>
      <c r="G58" s="239">
        <f t="shared" si="1"/>
        <v>4500000</v>
      </c>
      <c r="H58" s="240">
        <f t="shared" si="2"/>
        <v>4500000</v>
      </c>
      <c r="I58" s="240">
        <f t="shared" si="2"/>
        <v>0</v>
      </c>
      <c r="J58" s="241">
        <f t="shared" si="2"/>
        <v>0</v>
      </c>
      <c r="K58" s="242">
        <f t="shared" si="3"/>
        <v>0</v>
      </c>
      <c r="L58" s="243"/>
      <c r="M58" s="243"/>
      <c r="N58" s="241"/>
      <c r="O58" s="242">
        <f t="shared" si="0"/>
        <v>4500000</v>
      </c>
      <c r="P58" s="243">
        <f>F58</f>
        <v>4500000</v>
      </c>
      <c r="Q58" s="243"/>
      <c r="R58" s="241"/>
      <c r="S58" s="244">
        <f t="shared" si="6"/>
        <v>0</v>
      </c>
      <c r="T58" s="243"/>
      <c r="U58" s="240"/>
      <c r="V58" s="241"/>
      <c r="W58" s="244">
        <f t="shared" si="7"/>
        <v>0</v>
      </c>
      <c r="X58" s="243"/>
      <c r="Y58" s="243"/>
      <c r="Z58" s="241"/>
      <c r="AA58" s="244">
        <f t="shared" si="8"/>
        <v>0</v>
      </c>
      <c r="AB58" s="243"/>
      <c r="AC58" s="243"/>
      <c r="AD58" s="241"/>
    </row>
    <row r="59" spans="2:30" x14ac:dyDescent="0.25">
      <c r="B59" s="206" t="s">
        <v>5</v>
      </c>
      <c r="C59" s="207" t="s">
        <v>35</v>
      </c>
      <c r="D59" s="19">
        <v>600</v>
      </c>
      <c r="E59" s="204">
        <v>0</v>
      </c>
      <c r="F59" s="248">
        <f>D59*E59</f>
        <v>0</v>
      </c>
      <c r="G59" s="239">
        <f t="shared" si="1"/>
        <v>0</v>
      </c>
      <c r="H59" s="240">
        <f t="shared" si="2"/>
        <v>0</v>
      </c>
      <c r="I59" s="240">
        <f t="shared" si="2"/>
        <v>0</v>
      </c>
      <c r="J59" s="241">
        <f t="shared" si="2"/>
        <v>0</v>
      </c>
      <c r="K59" s="242">
        <f t="shared" si="3"/>
        <v>0</v>
      </c>
      <c r="L59" s="243"/>
      <c r="M59" s="243"/>
      <c r="N59" s="241"/>
      <c r="O59" s="242">
        <f t="shared" si="0"/>
        <v>0</v>
      </c>
      <c r="P59" s="243"/>
      <c r="Q59" s="243"/>
      <c r="R59" s="241"/>
      <c r="S59" s="244">
        <f t="shared" si="6"/>
        <v>0</v>
      </c>
      <c r="T59" s="243"/>
      <c r="U59" s="240"/>
      <c r="V59" s="241"/>
      <c r="W59" s="244">
        <f t="shared" si="7"/>
        <v>0</v>
      </c>
      <c r="X59" s="243"/>
      <c r="Y59" s="243"/>
      <c r="Z59" s="241"/>
      <c r="AA59" s="244">
        <f t="shared" si="8"/>
        <v>0</v>
      </c>
      <c r="AB59" s="243"/>
      <c r="AC59" s="243"/>
      <c r="AD59" s="241"/>
    </row>
    <row r="60" spans="2:30" x14ac:dyDescent="0.25">
      <c r="B60" s="206" t="s">
        <v>30</v>
      </c>
      <c r="C60" s="207" t="s">
        <v>29</v>
      </c>
      <c r="D60" s="9">
        <v>40</v>
      </c>
      <c r="E60" s="204">
        <v>0</v>
      </c>
      <c r="F60" s="248">
        <f>D60*E60*E57</f>
        <v>0</v>
      </c>
      <c r="G60" s="239">
        <f t="shared" si="1"/>
        <v>0</v>
      </c>
      <c r="H60" s="240">
        <f t="shared" si="2"/>
        <v>0</v>
      </c>
      <c r="I60" s="240">
        <f t="shared" si="2"/>
        <v>0</v>
      </c>
      <c r="J60" s="241">
        <f t="shared" si="2"/>
        <v>0</v>
      </c>
      <c r="K60" s="242">
        <f t="shared" si="3"/>
        <v>0</v>
      </c>
      <c r="L60" s="243"/>
      <c r="M60" s="243"/>
      <c r="N60" s="241"/>
      <c r="O60" s="242">
        <f t="shared" si="0"/>
        <v>0</v>
      </c>
      <c r="P60" s="243"/>
      <c r="Q60" s="243"/>
      <c r="R60" s="241">
        <f>F60</f>
        <v>0</v>
      </c>
      <c r="S60" s="244">
        <f t="shared" si="6"/>
        <v>0</v>
      </c>
      <c r="T60" s="243"/>
      <c r="U60" s="240"/>
      <c r="V60" s="241"/>
      <c r="W60" s="244">
        <f t="shared" si="7"/>
        <v>0</v>
      </c>
      <c r="X60" s="243"/>
      <c r="Y60" s="243"/>
      <c r="Z60" s="241"/>
      <c r="AA60" s="244">
        <f t="shared" si="8"/>
        <v>0</v>
      </c>
      <c r="AB60" s="243"/>
      <c r="AC60" s="243"/>
      <c r="AD60" s="241"/>
    </row>
    <row r="61" spans="2:30" x14ac:dyDescent="0.25">
      <c r="B61" s="206" t="s">
        <v>7</v>
      </c>
      <c r="C61" s="207" t="s">
        <v>29</v>
      </c>
      <c r="D61" s="9">
        <v>20</v>
      </c>
      <c r="E61" s="204">
        <v>0</v>
      </c>
      <c r="F61" s="248">
        <f>D61*E61*E57</f>
        <v>0</v>
      </c>
      <c r="G61" s="239">
        <f t="shared" si="1"/>
        <v>0</v>
      </c>
      <c r="H61" s="240">
        <f t="shared" si="2"/>
        <v>0</v>
      </c>
      <c r="I61" s="240">
        <f t="shared" si="2"/>
        <v>0</v>
      </c>
      <c r="J61" s="241">
        <f t="shared" si="2"/>
        <v>0</v>
      </c>
      <c r="K61" s="242">
        <f t="shared" si="3"/>
        <v>0</v>
      </c>
      <c r="L61" s="243"/>
      <c r="M61" s="243"/>
      <c r="N61" s="241"/>
      <c r="O61" s="242">
        <f t="shared" si="0"/>
        <v>0</v>
      </c>
      <c r="P61" s="243"/>
      <c r="Q61" s="243"/>
      <c r="R61" s="241">
        <f>F61</f>
        <v>0</v>
      </c>
      <c r="S61" s="244">
        <f t="shared" si="6"/>
        <v>0</v>
      </c>
      <c r="T61" s="243"/>
      <c r="U61" s="240"/>
      <c r="V61" s="241"/>
      <c r="W61" s="244">
        <f t="shared" si="7"/>
        <v>0</v>
      </c>
      <c r="X61" s="243"/>
      <c r="Y61" s="243"/>
      <c r="Z61" s="241"/>
      <c r="AA61" s="244">
        <f t="shared" si="8"/>
        <v>0</v>
      </c>
      <c r="AB61" s="243"/>
      <c r="AC61" s="243"/>
      <c r="AD61" s="241"/>
    </row>
    <row r="62" spans="2:30" ht="15.75" thickBot="1" x14ac:dyDescent="0.3">
      <c r="B62" s="206"/>
      <c r="F62" s="213"/>
      <c r="G62" s="239"/>
      <c r="H62" s="240"/>
      <c r="I62" s="240"/>
      <c r="J62" s="241"/>
      <c r="K62" s="242"/>
      <c r="L62" s="243"/>
      <c r="M62" s="243"/>
      <c r="N62" s="241"/>
      <c r="O62" s="242"/>
      <c r="P62" s="243"/>
      <c r="Q62" s="243"/>
      <c r="R62" s="241"/>
      <c r="S62" s="244"/>
      <c r="T62" s="243"/>
      <c r="U62" s="240"/>
      <c r="V62" s="241"/>
      <c r="W62" s="244"/>
      <c r="X62" s="243"/>
      <c r="Y62" s="243"/>
      <c r="Z62" s="241"/>
      <c r="AA62" s="244"/>
      <c r="AB62" s="243"/>
      <c r="AC62" s="243"/>
      <c r="AD62" s="241"/>
    </row>
    <row r="63" spans="2:30" ht="15.75" thickBot="1" x14ac:dyDescent="0.3">
      <c r="B63" s="214" t="s">
        <v>8</v>
      </c>
      <c r="C63" s="12"/>
      <c r="D63" s="12"/>
      <c r="E63" s="12"/>
      <c r="F63" s="249">
        <f>SUM(F48:F57)</f>
        <v>4500000</v>
      </c>
      <c r="G63" s="250">
        <f t="shared" ref="G63:AD63" si="9">SUM(G48:G61)</f>
        <v>9000000</v>
      </c>
      <c r="H63" s="251">
        <f t="shared" si="9"/>
        <v>9000000</v>
      </c>
      <c r="I63" s="251">
        <f t="shared" si="9"/>
        <v>0</v>
      </c>
      <c r="J63" s="251">
        <f t="shared" si="9"/>
        <v>0</v>
      </c>
      <c r="K63" s="252">
        <f t="shared" si="9"/>
        <v>0</v>
      </c>
      <c r="L63" s="251">
        <f t="shared" si="9"/>
        <v>0</v>
      </c>
      <c r="M63" s="251">
        <f t="shared" si="9"/>
        <v>0</v>
      </c>
      <c r="N63" s="251">
        <f t="shared" si="9"/>
        <v>0</v>
      </c>
      <c r="O63" s="252">
        <f t="shared" si="9"/>
        <v>9000000</v>
      </c>
      <c r="P63" s="251">
        <f t="shared" si="9"/>
        <v>9000000</v>
      </c>
      <c r="Q63" s="251">
        <f t="shared" si="9"/>
        <v>0</v>
      </c>
      <c r="R63" s="251">
        <f t="shared" si="9"/>
        <v>0</v>
      </c>
      <c r="S63" s="253">
        <f t="shared" si="9"/>
        <v>0</v>
      </c>
      <c r="T63" s="253">
        <f t="shared" si="9"/>
        <v>0</v>
      </c>
      <c r="U63" s="253">
        <f t="shared" si="9"/>
        <v>0</v>
      </c>
      <c r="V63" s="253">
        <f t="shared" si="9"/>
        <v>0</v>
      </c>
      <c r="W63" s="253">
        <f t="shared" si="9"/>
        <v>0</v>
      </c>
      <c r="X63" s="253">
        <f t="shared" si="9"/>
        <v>0</v>
      </c>
      <c r="Y63" s="253">
        <f t="shared" si="9"/>
        <v>0</v>
      </c>
      <c r="Z63" s="253">
        <f t="shared" si="9"/>
        <v>0</v>
      </c>
      <c r="AA63" s="253">
        <f t="shared" si="9"/>
        <v>0</v>
      </c>
      <c r="AB63" s="253">
        <f t="shared" si="9"/>
        <v>0</v>
      </c>
      <c r="AC63" s="253">
        <f t="shared" si="9"/>
        <v>0</v>
      </c>
      <c r="AD63" s="253">
        <f t="shared" si="9"/>
        <v>0</v>
      </c>
    </row>
    <row r="65" spans="2:6" x14ac:dyDescent="0.25">
      <c r="B65" s="247" t="s">
        <v>298</v>
      </c>
    </row>
    <row r="67" spans="2:6" x14ac:dyDescent="0.25">
      <c r="F67" s="257"/>
    </row>
    <row r="68" spans="2:6" x14ac:dyDescent="0.25">
      <c r="F68" s="257"/>
    </row>
    <row r="69" spans="2:6" x14ac:dyDescent="0.25">
      <c r="F69" s="257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D72"/>
  <sheetViews>
    <sheetView zoomScale="80" zoomScaleNormal="80" workbookViewId="0">
      <selection activeCell="E76" sqref="E7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6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9.28515625" customWidth="1"/>
    <col min="12" max="12" width="9.42578125" customWidth="1"/>
    <col min="13" max="13" width="7" customWidth="1"/>
    <col min="14" max="14" width="9.7109375" customWidth="1"/>
    <col min="16" max="16" width="7.7109375" customWidth="1"/>
    <col min="17" max="17" width="7.140625" customWidth="1"/>
    <col min="18" max="18" width="8.28515625" customWidth="1"/>
    <col min="19" max="19" width="8" customWidth="1"/>
    <col min="20" max="20" width="7.85546875" customWidth="1"/>
    <col min="21" max="21" width="8" customWidth="1"/>
    <col min="23" max="23" width="8" customWidth="1"/>
    <col min="24" max="24" width="7.85546875" customWidth="1"/>
    <col min="27" max="27" width="7.5703125" customWidth="1"/>
    <col min="28" max="29" width="7.140625" customWidth="1"/>
  </cols>
  <sheetData>
    <row r="3" spans="2:6" x14ac:dyDescent="0.25">
      <c r="B3" t="s">
        <v>89</v>
      </c>
    </row>
    <row r="4" spans="2:6" x14ac:dyDescent="0.25">
      <c r="B4" t="s">
        <v>149</v>
      </c>
    </row>
    <row r="5" spans="2:6" x14ac:dyDescent="0.25">
      <c r="B5" t="s">
        <v>150</v>
      </c>
    </row>
    <row r="6" spans="2:6" x14ac:dyDescent="0.25">
      <c r="B6" s="153" t="s">
        <v>234</v>
      </c>
    </row>
    <row r="7" spans="2:6" x14ac:dyDescent="0.25">
      <c r="B7" s="23"/>
    </row>
    <row r="8" spans="2:6" x14ac:dyDescent="0.25">
      <c r="B8" s="23" t="s">
        <v>261</v>
      </c>
      <c r="C8" s="51"/>
    </row>
    <row r="9" spans="2:6" x14ac:dyDescent="0.25">
      <c r="B9" s="23"/>
      <c r="C9" s="51"/>
    </row>
    <row r="10" spans="2:6" ht="20.25" thickBot="1" x14ac:dyDescent="0.35">
      <c r="B10" s="3" t="s">
        <v>263</v>
      </c>
      <c r="C10" s="5"/>
      <c r="D10" s="3"/>
      <c r="E10" s="3"/>
      <c r="F10" s="3"/>
    </row>
    <row r="11" spans="2:6" ht="15.75" thickTop="1" x14ac:dyDescent="0.25"/>
    <row r="12" spans="2:6" ht="15.75" thickBot="1" x14ac:dyDescent="0.3">
      <c r="B12" s="4" t="s">
        <v>14</v>
      </c>
      <c r="C12" s="7" t="s">
        <v>0</v>
      </c>
      <c r="D12" s="9"/>
    </row>
    <row r="13" spans="2:6" ht="15.75" hidden="1" customHeight="1" thickBot="1" x14ac:dyDescent="0.3">
      <c r="B13" s="4" t="s">
        <v>15</v>
      </c>
      <c r="C13" s="7" t="s">
        <v>9</v>
      </c>
      <c r="D13" s="9">
        <f>1+D16</f>
        <v>1</v>
      </c>
    </row>
    <row r="14" spans="2:6" ht="15.75" hidden="1" customHeight="1" thickBot="1" x14ac:dyDescent="0.3">
      <c r="B14" s="4" t="s">
        <v>13</v>
      </c>
      <c r="C14" s="7" t="s">
        <v>21</v>
      </c>
      <c r="D14" s="9">
        <f>SUM(D16:D23)</f>
        <v>2</v>
      </c>
    </row>
    <row r="15" spans="2:6" ht="15.75" hidden="1" thickBot="1" x14ac:dyDescent="0.3">
      <c r="B15" s="4"/>
      <c r="C15" s="7"/>
    </row>
    <row r="16" spans="2:6" ht="30.75" hidden="1" thickBot="1" x14ac:dyDescent="0.3">
      <c r="B16" s="15" t="s">
        <v>16</v>
      </c>
      <c r="C16" s="7"/>
      <c r="D16" s="14"/>
    </row>
    <row r="17" spans="1:6" ht="30.75" hidden="1" thickBot="1" x14ac:dyDescent="0.3">
      <c r="B17" s="15" t="s">
        <v>28</v>
      </c>
      <c r="C17" s="7"/>
      <c r="D17" s="14"/>
    </row>
    <row r="18" spans="1:6" ht="30.75" hidden="1" thickBot="1" x14ac:dyDescent="0.3">
      <c r="B18" s="15" t="s">
        <v>22</v>
      </c>
      <c r="C18" s="7"/>
      <c r="D18" s="14"/>
    </row>
    <row r="19" spans="1:6" ht="30.75" hidden="1" thickBot="1" x14ac:dyDescent="0.3">
      <c r="B19" s="15" t="s">
        <v>17</v>
      </c>
      <c r="C19" s="7"/>
      <c r="D19" s="14">
        <v>1</v>
      </c>
    </row>
    <row r="20" spans="1:6" ht="30.75" hidden="1" thickBot="1" x14ac:dyDescent="0.3">
      <c r="B20" s="15" t="s">
        <v>18</v>
      </c>
      <c r="C20" s="7"/>
      <c r="D20" s="14"/>
    </row>
    <row r="21" spans="1:6" ht="30.75" hidden="1" thickBot="1" x14ac:dyDescent="0.3">
      <c r="B21" s="15" t="s">
        <v>19</v>
      </c>
      <c r="C21" s="7"/>
      <c r="D21" s="14"/>
    </row>
    <row r="22" spans="1:6" ht="30.75" hidden="1" thickBot="1" x14ac:dyDescent="0.3">
      <c r="B22" s="15" t="s">
        <v>27</v>
      </c>
      <c r="C22" s="7"/>
      <c r="D22" s="14"/>
    </row>
    <row r="23" spans="1:6" ht="30.75" hidden="1" thickBot="1" x14ac:dyDescent="0.3">
      <c r="B23" s="15" t="s">
        <v>20</v>
      </c>
      <c r="C23" s="7"/>
      <c r="D23" s="14">
        <v>1</v>
      </c>
    </row>
    <row r="24" spans="1:6" ht="15.75" hidden="1" thickBot="1" x14ac:dyDescent="0.3">
      <c r="C24" s="7"/>
    </row>
    <row r="25" spans="1:6" ht="18" hidden="1" thickBot="1" x14ac:dyDescent="0.35">
      <c r="B25" s="2" t="s">
        <v>40</v>
      </c>
      <c r="C25" s="8"/>
      <c r="D25" s="2"/>
      <c r="E25" s="2"/>
      <c r="F25" s="2"/>
    </row>
    <row r="26" spans="1:6" ht="15.75" hidden="1" thickBot="1" x14ac:dyDescent="0.3">
      <c r="A26" t="str">
        <f>[1]re!B2</f>
        <v>Curs schimb MDL/EUR (şfîrşit an 2020)</v>
      </c>
      <c r="C26" s="7"/>
      <c r="D26" s="18">
        <f>[1]re!C2</f>
        <v>21.5</v>
      </c>
    </row>
    <row r="27" spans="1:6" ht="15.75" hidden="1" thickBot="1" x14ac:dyDescent="0.3">
      <c r="A27" t="str">
        <f>[1]re!B3</f>
        <v>Curs schimb MDL/USD (şfîrşit an 20205)</v>
      </c>
      <c r="C27" s="7"/>
      <c r="D27" s="18">
        <f>[1]re!C3</f>
        <v>20</v>
      </c>
    </row>
    <row r="28" spans="1:6" ht="15.75" hidden="1" thickBot="1" x14ac:dyDescent="0.3">
      <c r="C28" s="7"/>
      <c r="D28" s="7" t="s">
        <v>12</v>
      </c>
      <c r="E28" s="7" t="s">
        <v>10</v>
      </c>
      <c r="F28" s="7" t="s">
        <v>11</v>
      </c>
    </row>
    <row r="29" spans="1:6" ht="15.75" hidden="1" thickBot="1" x14ac:dyDescent="0.3">
      <c r="B29" s="4" t="s">
        <v>23</v>
      </c>
      <c r="C29" s="7" t="s">
        <v>1</v>
      </c>
      <c r="D29" s="9">
        <f>[1]re!C6*D26</f>
        <v>8600</v>
      </c>
      <c r="F29" s="10">
        <f>D29*E29</f>
        <v>0</v>
      </c>
    </row>
    <row r="30" spans="1:6" ht="15.75" hidden="1" thickBot="1" x14ac:dyDescent="0.3">
      <c r="B30" s="4" t="s">
        <v>2</v>
      </c>
      <c r="C30" s="7" t="s">
        <v>1</v>
      </c>
      <c r="D30" s="9">
        <f>[1]re!C8*D26</f>
        <v>2150</v>
      </c>
      <c r="F30" s="10">
        <f>D30*E30</f>
        <v>0</v>
      </c>
    </row>
    <row r="31" spans="1:6" ht="15.75" hidden="1" thickBot="1" x14ac:dyDescent="0.3">
      <c r="B31" s="4" t="s">
        <v>3</v>
      </c>
      <c r="C31" s="7" t="s">
        <v>1</v>
      </c>
      <c r="D31" s="9">
        <f>[1]re!C9*D26</f>
        <v>1075</v>
      </c>
      <c r="F31" s="10">
        <f>D31*E31</f>
        <v>0</v>
      </c>
    </row>
    <row r="32" spans="1:6" ht="15.75" hidden="1" thickBot="1" x14ac:dyDescent="0.3">
      <c r="B32" s="4" t="s">
        <v>4</v>
      </c>
      <c r="C32" s="7" t="s">
        <v>6</v>
      </c>
      <c r="D32" s="9">
        <f>[1]re!C10*D26</f>
        <v>6450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24</v>
      </c>
      <c r="C34" s="7" t="s">
        <v>29</v>
      </c>
      <c r="D34" s="9">
        <f>[1]re!C7*D27</f>
        <v>30000</v>
      </c>
      <c r="F34" s="10">
        <f>D34*E34</f>
        <v>0</v>
      </c>
    </row>
    <row r="35" spans="2:30" ht="15.75" hidden="1" thickBot="1" x14ac:dyDescent="0.3">
      <c r="B35" s="4" t="s">
        <v>26</v>
      </c>
      <c r="C35" s="7" t="s">
        <v>29</v>
      </c>
      <c r="D35" s="9">
        <v>35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36</v>
      </c>
      <c r="C37" s="7" t="s">
        <v>34</v>
      </c>
      <c r="D37" s="9">
        <v>100</v>
      </c>
      <c r="F37" s="10">
        <f>D37*E37</f>
        <v>0</v>
      </c>
    </row>
    <row r="38" spans="2:30" ht="15.75" hidden="1" thickBot="1" x14ac:dyDescent="0.3">
      <c r="B38" s="4" t="s">
        <v>33</v>
      </c>
      <c r="C38" s="7" t="s">
        <v>34</v>
      </c>
      <c r="D38" s="9">
        <v>8</v>
      </c>
      <c r="F38" s="10">
        <f>D38*E38</f>
        <v>0</v>
      </c>
    </row>
    <row r="39" spans="2:30" ht="15.75" hidden="1" thickBot="1" x14ac:dyDescent="0.3">
      <c r="B39" s="4"/>
      <c r="C39" s="7"/>
      <c r="D39" s="9"/>
      <c r="F39" s="10"/>
    </row>
    <row r="40" spans="2:30" ht="15.75" hidden="1" thickBot="1" x14ac:dyDescent="0.3">
      <c r="B40" s="4" t="s">
        <v>25</v>
      </c>
      <c r="C40" s="7" t="s">
        <v>31</v>
      </c>
      <c r="D40" s="9"/>
      <c r="F40" s="10">
        <f>SUM(F41:F44)</f>
        <v>0</v>
      </c>
    </row>
    <row r="41" spans="2:30" ht="15.75" hidden="1" thickBot="1" x14ac:dyDescent="0.3">
      <c r="B41" s="4" t="s">
        <v>32</v>
      </c>
      <c r="C41" s="7" t="s">
        <v>35</v>
      </c>
      <c r="D41" s="9">
        <f>[1]re!C11*D26</f>
        <v>3225</v>
      </c>
      <c r="F41" s="10">
        <f>D41*E41</f>
        <v>0</v>
      </c>
    </row>
    <row r="42" spans="2:30" ht="15.75" hidden="1" thickBot="1" x14ac:dyDescent="0.3">
      <c r="B42" s="4" t="s">
        <v>5</v>
      </c>
      <c r="C42" s="7" t="s">
        <v>35</v>
      </c>
      <c r="D42" s="19">
        <f>[1]re!C12*D26</f>
        <v>537.5</v>
      </c>
      <c r="F42" s="10">
        <f>D42*E42</f>
        <v>0</v>
      </c>
    </row>
    <row r="43" spans="2:30" ht="15.75" hidden="1" thickBot="1" x14ac:dyDescent="0.3">
      <c r="B43" s="4" t="s">
        <v>30</v>
      </c>
      <c r="C43" s="7" t="s">
        <v>29</v>
      </c>
      <c r="D43" s="9">
        <v>40</v>
      </c>
      <c r="F43" s="10">
        <f>D43*E43*E40</f>
        <v>0</v>
      </c>
    </row>
    <row r="44" spans="2:30" ht="15.75" hidden="1" thickBot="1" x14ac:dyDescent="0.3">
      <c r="B44" s="4" t="s">
        <v>7</v>
      </c>
      <c r="C44" s="7" t="s">
        <v>29</v>
      </c>
      <c r="D44" s="9">
        <v>20</v>
      </c>
      <c r="F44" s="10">
        <f>D44*E44*E40</f>
        <v>0</v>
      </c>
    </row>
    <row r="45" spans="2:30" ht="15.75" hidden="1" thickBot="1" x14ac:dyDescent="0.3">
      <c r="B45" s="4"/>
      <c r="F45" s="1"/>
    </row>
    <row r="46" spans="2:30" ht="15.75" hidden="1" thickBot="1" x14ac:dyDescent="0.3">
      <c r="B46" s="13" t="s">
        <v>8</v>
      </c>
      <c r="C46" s="12"/>
      <c r="D46" s="12"/>
      <c r="E46" s="12"/>
      <c r="F46" s="11">
        <f>SUM(F29:F40)</f>
        <v>0</v>
      </c>
    </row>
    <row r="47" spans="2:30" ht="15.75" hidden="1" thickBot="1" x14ac:dyDescent="0.3"/>
    <row r="48" spans="2:30" ht="18" thickBot="1" x14ac:dyDescent="0.35">
      <c r="B48" s="2" t="s">
        <v>75</v>
      </c>
      <c r="C48" s="8"/>
      <c r="D48" s="2"/>
      <c r="E48" s="2"/>
      <c r="F48" s="2"/>
      <c r="G48" s="300" t="s">
        <v>68</v>
      </c>
      <c r="H48" s="301"/>
      <c r="I48" s="301"/>
      <c r="J48" s="302"/>
      <c r="K48" s="291">
        <v>2021</v>
      </c>
      <c r="L48" s="292"/>
      <c r="M48" s="292"/>
      <c r="N48" s="293"/>
      <c r="O48" s="291">
        <v>2022</v>
      </c>
      <c r="P48" s="292"/>
      <c r="Q48" s="292"/>
      <c r="R48" s="293"/>
      <c r="S48" s="291">
        <v>2023</v>
      </c>
      <c r="T48" s="292"/>
      <c r="U48" s="292"/>
      <c r="V48" s="293"/>
      <c r="W48" s="291">
        <v>2024</v>
      </c>
      <c r="X48" s="292"/>
      <c r="Y48" s="292"/>
      <c r="Z48" s="293"/>
      <c r="AA48" s="291">
        <v>2025</v>
      </c>
      <c r="AB48" s="292"/>
      <c r="AC48" s="292"/>
      <c r="AD48" s="293"/>
    </row>
    <row r="49" spans="2:30" ht="16.5" thickTop="1" thickBot="1" x14ac:dyDescent="0.3">
      <c r="C49" s="7"/>
      <c r="G49" s="165" t="s">
        <v>39</v>
      </c>
      <c r="H49" s="166" t="s">
        <v>102</v>
      </c>
      <c r="I49" s="166" t="s">
        <v>66</v>
      </c>
      <c r="J49" s="167" t="s">
        <v>65</v>
      </c>
      <c r="K49" s="34" t="s">
        <v>39</v>
      </c>
      <c r="L49" s="33" t="s">
        <v>102</v>
      </c>
      <c r="M49" s="33" t="s">
        <v>66</v>
      </c>
      <c r="N49" s="35" t="s">
        <v>65</v>
      </c>
      <c r="O49" s="36" t="s">
        <v>39</v>
      </c>
      <c r="P49" s="33" t="s">
        <v>102</v>
      </c>
      <c r="Q49" s="43" t="s">
        <v>66</v>
      </c>
      <c r="R49" s="37" t="s">
        <v>65</v>
      </c>
      <c r="S49" s="39" t="s">
        <v>39</v>
      </c>
      <c r="T49" s="24" t="s">
        <v>102</v>
      </c>
      <c r="U49" s="24" t="s">
        <v>66</v>
      </c>
      <c r="V49" s="40" t="s">
        <v>65</v>
      </c>
      <c r="W49" s="42" t="s">
        <v>39</v>
      </c>
      <c r="X49" s="24" t="s">
        <v>102</v>
      </c>
      <c r="Y49" s="24" t="s">
        <v>66</v>
      </c>
      <c r="Z49" s="40" t="s">
        <v>65</v>
      </c>
      <c r="AA49" s="42" t="s">
        <v>39</v>
      </c>
      <c r="AB49" s="24" t="s">
        <v>102</v>
      </c>
      <c r="AC49" s="38" t="s">
        <v>66</v>
      </c>
      <c r="AD49" s="65" t="s">
        <v>65</v>
      </c>
    </row>
    <row r="50" spans="2:30" x14ac:dyDescent="0.25">
      <c r="C50" s="7"/>
      <c r="D50" s="7" t="s">
        <v>12</v>
      </c>
      <c r="E50" s="7" t="s">
        <v>10</v>
      </c>
      <c r="F50" s="7" t="s">
        <v>11</v>
      </c>
      <c r="G50" s="168"/>
      <c r="H50" s="169"/>
      <c r="I50" s="169"/>
      <c r="J50" s="170"/>
      <c r="K50" s="61"/>
      <c r="L50" s="60"/>
      <c r="M50" s="60"/>
      <c r="N50" s="62"/>
      <c r="O50" s="64"/>
      <c r="P50" s="60"/>
      <c r="Q50" s="60"/>
      <c r="R50" s="62"/>
      <c r="S50" s="64"/>
      <c r="T50" s="60"/>
      <c r="U50" s="57"/>
      <c r="V50" s="62"/>
      <c r="W50" s="64"/>
      <c r="X50" s="60"/>
      <c r="Y50" s="60"/>
      <c r="Z50" s="62"/>
      <c r="AA50" s="64"/>
      <c r="AB50" s="60"/>
      <c r="AC50" s="60"/>
      <c r="AD50" s="62"/>
    </row>
    <row r="51" spans="2:30" ht="60" x14ac:dyDescent="0.25">
      <c r="B51" s="141" t="s">
        <v>264</v>
      </c>
      <c r="C51" s="7" t="s">
        <v>0</v>
      </c>
      <c r="D51" s="9">
        <v>2500</v>
      </c>
      <c r="E51">
        <v>65</v>
      </c>
      <c r="F51" s="58">
        <f>D51*E51</f>
        <v>162500</v>
      </c>
      <c r="G51" s="171">
        <f>SUM(H51:J51)</f>
        <v>162500</v>
      </c>
      <c r="H51" s="172">
        <f>L51+P51+T51+X51+AB51</f>
        <v>75000</v>
      </c>
      <c r="I51" s="172">
        <f>M51+Q51+U51+Y51+AC51</f>
        <v>0</v>
      </c>
      <c r="J51" s="173">
        <f>R51+V51+Z51+AD51</f>
        <v>87500</v>
      </c>
      <c r="K51" s="61"/>
      <c r="L51" s="55"/>
      <c r="M51" s="55"/>
      <c r="N51" s="69"/>
      <c r="O51" s="61">
        <f>SUM(P51:R51)</f>
        <v>87500</v>
      </c>
      <c r="P51" s="55"/>
      <c r="Q51" s="55"/>
      <c r="R51" s="69">
        <f>35*D51</f>
        <v>87500</v>
      </c>
      <c r="S51" s="61">
        <f>SUM(T51:V51)</f>
        <v>25000</v>
      </c>
      <c r="T51" s="55">
        <f>10*D51</f>
        <v>25000</v>
      </c>
      <c r="U51" s="56"/>
      <c r="V51" s="63"/>
      <c r="W51" s="61">
        <f>SUM(X51:Z51)</f>
        <v>25000</v>
      </c>
      <c r="X51" s="55">
        <f>10*D51</f>
        <v>25000</v>
      </c>
      <c r="Y51" s="55"/>
      <c r="Z51" s="63"/>
      <c r="AA51" s="61">
        <f>SUM(AB51:AD51)</f>
        <v>25000</v>
      </c>
      <c r="AB51" s="55">
        <f>10*D51</f>
        <v>25000</v>
      </c>
      <c r="AC51" s="55"/>
      <c r="AD51" s="63"/>
    </row>
    <row r="52" spans="2:30" x14ac:dyDescent="0.25">
      <c r="B52" s="4" t="s">
        <v>4</v>
      </c>
      <c r="C52" s="7" t="s">
        <v>6</v>
      </c>
      <c r="D52" s="9">
        <v>150</v>
      </c>
      <c r="E52">
        <v>60</v>
      </c>
      <c r="F52" s="58">
        <f t="shared" ref="F52:F58" si="0">D52*E52</f>
        <v>9000</v>
      </c>
      <c r="G52" s="171">
        <f t="shared" ref="G52:G64" si="1">SUM(H52:J52)</f>
        <v>9000</v>
      </c>
      <c r="H52" s="172">
        <f t="shared" ref="H52:H64" si="2">L52+P52+T52+X52+AB52</f>
        <v>3750</v>
      </c>
      <c r="I52" s="172">
        <f t="shared" ref="I52:I64" si="3">M52+Q52+U52+Y52+AC52</f>
        <v>0</v>
      </c>
      <c r="J52" s="173">
        <f t="shared" ref="J52:J64" si="4">R52+V52+Z52+AD52</f>
        <v>5250</v>
      </c>
      <c r="K52" s="61">
        <f t="shared" ref="K52:K64" si="5">SUM(L52:N52)</f>
        <v>0</v>
      </c>
      <c r="L52" s="55"/>
      <c r="M52" s="55"/>
      <c r="N52" s="63"/>
      <c r="O52" s="61">
        <f>SUM(P52:R52)</f>
        <v>5250</v>
      </c>
      <c r="P52" s="55"/>
      <c r="Q52" s="55"/>
      <c r="R52" s="69">
        <f>35*D52</f>
        <v>5250</v>
      </c>
      <c r="S52" s="61">
        <f t="shared" ref="S52:S64" si="6">SUM(T52:V52)</f>
        <v>1500</v>
      </c>
      <c r="T52" s="55">
        <f>10*D52</f>
        <v>1500</v>
      </c>
      <c r="U52" s="56"/>
      <c r="V52" s="63"/>
      <c r="W52" s="61">
        <f t="shared" ref="W52:W64" si="7">SUM(X52:Z52)</f>
        <v>1500</v>
      </c>
      <c r="X52" s="55">
        <f>10*D52</f>
        <v>1500</v>
      </c>
      <c r="Y52" s="55"/>
      <c r="Z52" s="63"/>
      <c r="AA52" s="61">
        <f t="shared" ref="AA52:AA64" si="8">SUM(AB52:AD52)</f>
        <v>750</v>
      </c>
      <c r="AB52" s="55">
        <f>5*D52</f>
        <v>750</v>
      </c>
      <c r="AC52" s="55"/>
      <c r="AD52" s="63"/>
    </row>
    <row r="53" spans="2:30" x14ac:dyDescent="0.25">
      <c r="B53" s="4"/>
      <c r="C53" s="7"/>
      <c r="D53" s="9"/>
      <c r="F53" s="58"/>
      <c r="G53" s="171"/>
      <c r="H53" s="172"/>
      <c r="I53" s="172"/>
      <c r="J53" s="173"/>
      <c r="K53" s="61">
        <f t="shared" si="5"/>
        <v>0</v>
      </c>
      <c r="L53" s="55"/>
      <c r="M53" s="55"/>
      <c r="N53" s="63"/>
      <c r="O53" s="61">
        <f t="shared" ref="O53:O60" si="9">SUM(P53:R53)</f>
        <v>0</v>
      </c>
      <c r="P53" s="55"/>
      <c r="Q53" s="55"/>
      <c r="R53" s="69">
        <f t="shared" ref="R53:R60" si="10">F53</f>
        <v>0</v>
      </c>
      <c r="S53" s="61">
        <f t="shared" si="6"/>
        <v>0</v>
      </c>
      <c r="T53" s="55"/>
      <c r="U53" s="56"/>
      <c r="V53" s="63"/>
      <c r="W53" s="61">
        <f t="shared" si="7"/>
        <v>0</v>
      </c>
      <c r="X53" s="55"/>
      <c r="Y53" s="55"/>
      <c r="Z53" s="63"/>
      <c r="AA53" s="61">
        <f t="shared" si="8"/>
        <v>0</v>
      </c>
      <c r="AB53" s="55"/>
      <c r="AC53" s="55"/>
      <c r="AD53" s="63"/>
    </row>
    <row r="54" spans="2:30" x14ac:dyDescent="0.25">
      <c r="B54" s="4" t="s">
        <v>262</v>
      </c>
      <c r="C54" s="7" t="s">
        <v>0</v>
      </c>
      <c r="D54" s="9">
        <v>1000</v>
      </c>
      <c r="E54" s="52">
        <f>20+10+10+10+10</f>
        <v>60</v>
      </c>
      <c r="F54" s="58">
        <f t="shared" si="0"/>
        <v>60000</v>
      </c>
      <c r="G54" s="171">
        <f t="shared" si="1"/>
        <v>60000</v>
      </c>
      <c r="H54" s="172">
        <f t="shared" si="2"/>
        <v>25000</v>
      </c>
      <c r="I54" s="172">
        <f t="shared" si="3"/>
        <v>0</v>
      </c>
      <c r="J54" s="173">
        <f t="shared" si="4"/>
        <v>35000</v>
      </c>
      <c r="K54" s="61">
        <f t="shared" si="5"/>
        <v>0</v>
      </c>
      <c r="L54" s="55"/>
      <c r="M54" s="55"/>
      <c r="N54" s="69"/>
      <c r="O54" s="61">
        <f t="shared" si="9"/>
        <v>35000</v>
      </c>
      <c r="P54" s="55"/>
      <c r="Q54" s="55"/>
      <c r="R54" s="69">
        <f>35*D54</f>
        <v>35000</v>
      </c>
      <c r="S54" s="61">
        <f t="shared" si="6"/>
        <v>10000</v>
      </c>
      <c r="T54" s="55">
        <f>10*D54</f>
        <v>10000</v>
      </c>
      <c r="U54" s="56"/>
      <c r="V54" s="63"/>
      <c r="W54" s="61">
        <f t="shared" si="7"/>
        <v>10000</v>
      </c>
      <c r="X54" s="55">
        <f>10*D54</f>
        <v>10000</v>
      </c>
      <c r="Y54" s="55"/>
      <c r="Z54" s="63"/>
      <c r="AA54" s="61">
        <f t="shared" si="8"/>
        <v>5000</v>
      </c>
      <c r="AB54" s="55">
        <f>5*D54</f>
        <v>5000</v>
      </c>
      <c r="AC54" s="55"/>
      <c r="AD54" s="63"/>
    </row>
    <row r="55" spans="2:30" x14ac:dyDescent="0.25">
      <c r="B55" s="4" t="s">
        <v>26</v>
      </c>
      <c r="C55" s="7" t="s">
        <v>104</v>
      </c>
      <c r="D55" s="9">
        <v>200</v>
      </c>
      <c r="E55" s="52">
        <v>35</v>
      </c>
      <c r="F55" s="58">
        <f t="shared" si="0"/>
        <v>7000</v>
      </c>
      <c r="G55" s="171">
        <f t="shared" si="1"/>
        <v>7000</v>
      </c>
      <c r="H55" s="172">
        <f t="shared" si="2"/>
        <v>3000</v>
      </c>
      <c r="I55" s="172">
        <f t="shared" si="3"/>
        <v>0</v>
      </c>
      <c r="J55" s="173">
        <f t="shared" si="4"/>
        <v>4000</v>
      </c>
      <c r="K55" s="61">
        <f t="shared" si="5"/>
        <v>0</v>
      </c>
      <c r="L55" s="55"/>
      <c r="M55" s="55"/>
      <c r="N55" s="69"/>
      <c r="O55" s="61">
        <f t="shared" si="9"/>
        <v>4000</v>
      </c>
      <c r="P55" s="55"/>
      <c r="Q55" s="55"/>
      <c r="R55" s="69">
        <f>20*D55</f>
        <v>4000</v>
      </c>
      <c r="S55" s="61">
        <f t="shared" si="6"/>
        <v>1000</v>
      </c>
      <c r="T55" s="55">
        <f>5*D55</f>
        <v>1000</v>
      </c>
      <c r="U55" s="56"/>
      <c r="V55" s="63"/>
      <c r="W55" s="61">
        <f t="shared" si="7"/>
        <v>1000</v>
      </c>
      <c r="X55" s="55">
        <f>5*D55</f>
        <v>1000</v>
      </c>
      <c r="Y55" s="55"/>
      <c r="Z55" s="63"/>
      <c r="AA55" s="61">
        <f t="shared" si="8"/>
        <v>1000</v>
      </c>
      <c r="AB55" s="55">
        <f>5*D55</f>
        <v>1000</v>
      </c>
      <c r="AC55" s="55"/>
      <c r="AD55" s="63"/>
    </row>
    <row r="56" spans="2:30" x14ac:dyDescent="0.25">
      <c r="B56" s="4"/>
      <c r="C56" s="7"/>
      <c r="D56" s="9"/>
      <c r="F56" s="58"/>
      <c r="G56" s="171"/>
      <c r="H56" s="172"/>
      <c r="I56" s="172"/>
      <c r="J56" s="173"/>
      <c r="K56" s="61">
        <f t="shared" si="5"/>
        <v>0</v>
      </c>
      <c r="L56" s="55"/>
      <c r="M56" s="55"/>
      <c r="N56" s="63"/>
      <c r="O56" s="61">
        <f t="shared" si="9"/>
        <v>0</v>
      </c>
      <c r="P56" s="55"/>
      <c r="Q56" s="55"/>
      <c r="R56" s="69">
        <f t="shared" si="10"/>
        <v>0</v>
      </c>
      <c r="S56" s="61">
        <f t="shared" si="6"/>
        <v>0</v>
      </c>
      <c r="T56" s="55"/>
      <c r="U56" s="56"/>
      <c r="V56" s="63"/>
      <c r="W56" s="61">
        <f t="shared" si="7"/>
        <v>0</v>
      </c>
      <c r="X56" s="55"/>
      <c r="Y56" s="55"/>
      <c r="Z56" s="63"/>
      <c r="AA56" s="61">
        <f t="shared" si="8"/>
        <v>0</v>
      </c>
      <c r="AB56" s="55"/>
      <c r="AC56" s="55"/>
      <c r="AD56" s="63"/>
    </row>
    <row r="57" spans="2:30" x14ac:dyDescent="0.25">
      <c r="B57" s="4" t="s">
        <v>105</v>
      </c>
      <c r="C57" s="7" t="s">
        <v>103</v>
      </c>
      <c r="D57" s="9">
        <v>150</v>
      </c>
      <c r="E57">
        <v>800</v>
      </c>
      <c r="F57" s="58">
        <f t="shared" si="0"/>
        <v>120000</v>
      </c>
      <c r="G57" s="171">
        <f t="shared" si="1"/>
        <v>120000</v>
      </c>
      <c r="H57" s="172">
        <f t="shared" si="2"/>
        <v>45000</v>
      </c>
      <c r="I57" s="172">
        <f t="shared" si="3"/>
        <v>0</v>
      </c>
      <c r="J57" s="173">
        <f t="shared" si="4"/>
        <v>75000</v>
      </c>
      <c r="K57" s="61">
        <f t="shared" si="5"/>
        <v>0</v>
      </c>
      <c r="L57" s="55"/>
      <c r="M57" s="55"/>
      <c r="N57" s="63"/>
      <c r="O57" s="61">
        <f t="shared" si="9"/>
        <v>75000</v>
      </c>
      <c r="P57" s="55"/>
      <c r="Q57" s="55"/>
      <c r="R57" s="69">
        <f>D57*500</f>
        <v>75000</v>
      </c>
      <c r="S57" s="61">
        <f t="shared" si="6"/>
        <v>15000</v>
      </c>
      <c r="T57" s="55">
        <f>D57*100</f>
        <v>15000</v>
      </c>
      <c r="U57" s="56"/>
      <c r="V57" s="63"/>
      <c r="W57" s="61">
        <f t="shared" si="7"/>
        <v>15000</v>
      </c>
      <c r="X57" s="55">
        <f>D57*100</f>
        <v>15000</v>
      </c>
      <c r="Y57" s="55"/>
      <c r="Z57" s="63"/>
      <c r="AA57" s="61">
        <f t="shared" si="8"/>
        <v>15000</v>
      </c>
      <c r="AB57" s="55">
        <f>D57*100</f>
        <v>15000</v>
      </c>
      <c r="AC57" s="55"/>
      <c r="AD57" s="63"/>
    </row>
    <row r="58" spans="2:30" x14ac:dyDescent="0.25">
      <c r="B58" s="4" t="s">
        <v>33</v>
      </c>
      <c r="C58" s="7" t="s">
        <v>34</v>
      </c>
      <c r="D58" s="9">
        <v>50</v>
      </c>
      <c r="E58">
        <v>100</v>
      </c>
      <c r="F58" s="58">
        <f t="shared" si="0"/>
        <v>5000</v>
      </c>
      <c r="G58" s="171">
        <f t="shared" si="1"/>
        <v>5000</v>
      </c>
      <c r="H58" s="172">
        <f t="shared" si="2"/>
        <v>0</v>
      </c>
      <c r="I58" s="172">
        <f t="shared" si="3"/>
        <v>0</v>
      </c>
      <c r="J58" s="173">
        <f t="shared" si="4"/>
        <v>5000</v>
      </c>
      <c r="K58" s="61">
        <f t="shared" si="5"/>
        <v>0</v>
      </c>
      <c r="L58" s="55"/>
      <c r="M58" s="55"/>
      <c r="N58" s="63"/>
      <c r="O58" s="61">
        <f t="shared" si="9"/>
        <v>5000</v>
      </c>
      <c r="P58" s="55"/>
      <c r="Q58" s="55"/>
      <c r="R58" s="69">
        <f t="shared" si="10"/>
        <v>5000</v>
      </c>
      <c r="S58" s="61">
        <f t="shared" si="6"/>
        <v>0</v>
      </c>
      <c r="T58" s="55"/>
      <c r="U58" s="56"/>
      <c r="V58" s="63"/>
      <c r="W58" s="61">
        <f t="shared" si="7"/>
        <v>0</v>
      </c>
      <c r="X58" s="55"/>
      <c r="Y58" s="55"/>
      <c r="Z58" s="63"/>
      <c r="AA58" s="61">
        <f t="shared" si="8"/>
        <v>0</v>
      </c>
      <c r="AB58" s="55"/>
      <c r="AC58" s="55"/>
      <c r="AD58" s="63"/>
    </row>
    <row r="59" spans="2:30" x14ac:dyDescent="0.25">
      <c r="B59" s="4"/>
      <c r="C59" s="7"/>
      <c r="D59" s="9"/>
      <c r="F59" s="58"/>
      <c r="G59" s="171"/>
      <c r="H59" s="172"/>
      <c r="I59" s="172"/>
      <c r="J59" s="173"/>
      <c r="K59" s="61">
        <f t="shared" si="5"/>
        <v>0</v>
      </c>
      <c r="L59" s="55"/>
      <c r="M59" s="55"/>
      <c r="N59" s="63"/>
      <c r="O59" s="61">
        <f t="shared" si="9"/>
        <v>0</v>
      </c>
      <c r="P59" s="55"/>
      <c r="Q59" s="55"/>
      <c r="R59" s="69">
        <f t="shared" si="10"/>
        <v>0</v>
      </c>
      <c r="S59" s="61">
        <f t="shared" si="6"/>
        <v>0</v>
      </c>
      <c r="T59" s="55"/>
      <c r="U59" s="56"/>
      <c r="V59" s="63"/>
      <c r="W59" s="61">
        <f t="shared" si="7"/>
        <v>0</v>
      </c>
      <c r="X59" s="55"/>
      <c r="Y59" s="55"/>
      <c r="Z59" s="63"/>
      <c r="AA59" s="61">
        <f t="shared" si="8"/>
        <v>0</v>
      </c>
      <c r="AB59" s="55"/>
      <c r="AC59" s="55"/>
      <c r="AD59" s="63"/>
    </row>
    <row r="60" spans="2:30" x14ac:dyDescent="0.25">
      <c r="B60" s="4" t="s">
        <v>25</v>
      </c>
      <c r="C60" s="7" t="s">
        <v>31</v>
      </c>
      <c r="D60" s="9"/>
      <c r="E60">
        <v>20</v>
      </c>
      <c r="F60" s="58"/>
      <c r="G60" s="171">
        <f t="shared" si="1"/>
        <v>0</v>
      </c>
      <c r="H60" s="172">
        <f t="shared" si="2"/>
        <v>0</v>
      </c>
      <c r="I60" s="172">
        <f t="shared" si="3"/>
        <v>0</v>
      </c>
      <c r="J60" s="173">
        <f t="shared" si="4"/>
        <v>0</v>
      </c>
      <c r="K60" s="61">
        <f t="shared" si="5"/>
        <v>0</v>
      </c>
      <c r="L60" s="55"/>
      <c r="M60" s="55"/>
      <c r="N60" s="63"/>
      <c r="O60" s="61">
        <f t="shared" si="9"/>
        <v>0</v>
      </c>
      <c r="P60" s="55"/>
      <c r="Q60" s="55"/>
      <c r="R60" s="69">
        <f t="shared" si="10"/>
        <v>0</v>
      </c>
      <c r="S60" s="61">
        <f t="shared" si="6"/>
        <v>0</v>
      </c>
      <c r="T60" s="55"/>
      <c r="U60" s="56"/>
      <c r="V60" s="63"/>
      <c r="W60" s="61">
        <f t="shared" si="7"/>
        <v>0</v>
      </c>
      <c r="X60" s="55"/>
      <c r="Y60" s="55"/>
      <c r="Z60" s="63"/>
      <c r="AA60" s="61">
        <f t="shared" si="8"/>
        <v>0</v>
      </c>
      <c r="AB60" s="55"/>
      <c r="AC60" s="55"/>
      <c r="AD60" s="63"/>
    </row>
    <row r="61" spans="2:30" x14ac:dyDescent="0.25">
      <c r="B61" s="4" t="s">
        <v>32</v>
      </c>
      <c r="C61" s="7" t="s">
        <v>35</v>
      </c>
      <c r="D61" s="19">
        <v>3225</v>
      </c>
      <c r="E61">
        <v>1</v>
      </c>
      <c r="F61" s="58"/>
      <c r="G61" s="171">
        <f t="shared" si="1"/>
        <v>0</v>
      </c>
      <c r="H61" s="172">
        <f t="shared" si="2"/>
        <v>0</v>
      </c>
      <c r="I61" s="172">
        <f t="shared" si="3"/>
        <v>0</v>
      </c>
      <c r="J61" s="173">
        <f t="shared" si="4"/>
        <v>0</v>
      </c>
      <c r="K61" s="61">
        <f t="shared" si="5"/>
        <v>0</v>
      </c>
      <c r="L61" s="55"/>
      <c r="M61" s="55"/>
      <c r="N61" s="63"/>
      <c r="O61" s="61"/>
      <c r="P61" s="55"/>
      <c r="Q61" s="55"/>
      <c r="R61" s="69"/>
      <c r="S61" s="61">
        <f t="shared" si="6"/>
        <v>0</v>
      </c>
      <c r="T61" s="55"/>
      <c r="U61" s="56"/>
      <c r="V61" s="63"/>
      <c r="W61" s="61">
        <f t="shared" si="7"/>
        <v>0</v>
      </c>
      <c r="X61" s="55"/>
      <c r="Y61" s="55"/>
      <c r="Z61" s="63"/>
      <c r="AA61" s="61">
        <f t="shared" si="8"/>
        <v>0</v>
      </c>
      <c r="AB61" s="55"/>
      <c r="AC61" s="55"/>
      <c r="AD61" s="63"/>
    </row>
    <row r="62" spans="2:30" x14ac:dyDescent="0.25">
      <c r="B62" s="4" t="s">
        <v>5</v>
      </c>
      <c r="C62" s="7" t="s">
        <v>35</v>
      </c>
      <c r="D62" s="19">
        <v>537.5</v>
      </c>
      <c r="E62">
        <v>1</v>
      </c>
      <c r="F62" s="58"/>
      <c r="G62" s="171">
        <f t="shared" si="1"/>
        <v>0</v>
      </c>
      <c r="H62" s="172">
        <f t="shared" si="2"/>
        <v>0</v>
      </c>
      <c r="I62" s="172">
        <f t="shared" si="3"/>
        <v>0</v>
      </c>
      <c r="J62" s="173">
        <f t="shared" si="4"/>
        <v>0</v>
      </c>
      <c r="K62" s="61">
        <f t="shared" si="5"/>
        <v>0</v>
      </c>
      <c r="L62" s="55"/>
      <c r="M62" s="55"/>
      <c r="N62" s="63"/>
      <c r="O62" s="61"/>
      <c r="P62" s="55"/>
      <c r="Q62" s="55"/>
      <c r="R62" s="69"/>
      <c r="S62" s="61">
        <f t="shared" si="6"/>
        <v>0</v>
      </c>
      <c r="T62" s="55"/>
      <c r="U62" s="56"/>
      <c r="V62" s="63"/>
      <c r="W62" s="61">
        <f t="shared" si="7"/>
        <v>0</v>
      </c>
      <c r="X62" s="55"/>
      <c r="Y62" s="55"/>
      <c r="Z62" s="63"/>
      <c r="AA62" s="61">
        <f t="shared" si="8"/>
        <v>0</v>
      </c>
      <c r="AB62" s="55"/>
      <c r="AC62" s="55"/>
      <c r="AD62" s="63"/>
    </row>
    <row r="63" spans="2:30" x14ac:dyDescent="0.25">
      <c r="B63" s="4" t="s">
        <v>30</v>
      </c>
      <c r="C63" s="7" t="s">
        <v>29</v>
      </c>
      <c r="D63" s="9">
        <v>40</v>
      </c>
      <c r="E63">
        <v>1</v>
      </c>
      <c r="F63" s="58"/>
      <c r="G63" s="171">
        <f t="shared" si="1"/>
        <v>0</v>
      </c>
      <c r="H63" s="172">
        <f t="shared" si="2"/>
        <v>0</v>
      </c>
      <c r="I63" s="172">
        <f t="shared" si="3"/>
        <v>0</v>
      </c>
      <c r="J63" s="173">
        <f t="shared" si="4"/>
        <v>0</v>
      </c>
      <c r="K63" s="61">
        <f t="shared" si="5"/>
        <v>0</v>
      </c>
      <c r="L63" s="55"/>
      <c r="M63" s="55"/>
      <c r="N63" s="63"/>
      <c r="O63" s="61"/>
      <c r="P63" s="55"/>
      <c r="Q63" s="55"/>
      <c r="R63" s="69"/>
      <c r="S63" s="61">
        <f t="shared" si="6"/>
        <v>0</v>
      </c>
      <c r="T63" s="55"/>
      <c r="U63" s="56"/>
      <c r="V63" s="63"/>
      <c r="W63" s="61">
        <f t="shared" si="7"/>
        <v>0</v>
      </c>
      <c r="X63" s="55"/>
      <c r="Y63" s="55"/>
      <c r="Z63" s="63"/>
      <c r="AA63" s="61">
        <f t="shared" si="8"/>
        <v>0</v>
      </c>
      <c r="AB63" s="55"/>
      <c r="AC63" s="55"/>
      <c r="AD63" s="63"/>
    </row>
    <row r="64" spans="2:30" x14ac:dyDescent="0.25">
      <c r="B64" s="4" t="s">
        <v>7</v>
      </c>
      <c r="C64" s="7" t="s">
        <v>29</v>
      </c>
      <c r="D64" s="9">
        <v>20</v>
      </c>
      <c r="E64">
        <f>E60</f>
        <v>20</v>
      </c>
      <c r="F64" s="58"/>
      <c r="G64" s="171">
        <f t="shared" si="1"/>
        <v>0</v>
      </c>
      <c r="H64" s="172">
        <f t="shared" si="2"/>
        <v>0</v>
      </c>
      <c r="I64" s="172">
        <f t="shared" si="3"/>
        <v>0</v>
      </c>
      <c r="J64" s="173">
        <f t="shared" si="4"/>
        <v>0</v>
      </c>
      <c r="K64" s="61">
        <f t="shared" si="5"/>
        <v>0</v>
      </c>
      <c r="L64" s="55"/>
      <c r="M64" s="55"/>
      <c r="N64" s="63"/>
      <c r="O64" s="61"/>
      <c r="P64" s="55"/>
      <c r="Q64" s="55"/>
      <c r="R64" s="69"/>
      <c r="S64" s="61">
        <f t="shared" si="6"/>
        <v>0</v>
      </c>
      <c r="T64" s="55"/>
      <c r="U64" s="56"/>
      <c r="V64" s="63"/>
      <c r="W64" s="61">
        <f t="shared" si="7"/>
        <v>0</v>
      </c>
      <c r="X64" s="55"/>
      <c r="Y64" s="55"/>
      <c r="Z64" s="63"/>
      <c r="AA64" s="61">
        <f t="shared" si="8"/>
        <v>0</v>
      </c>
      <c r="AB64" s="55"/>
      <c r="AC64" s="55"/>
      <c r="AD64" s="63"/>
    </row>
    <row r="65" spans="2:30" ht="15.75" thickBot="1" x14ac:dyDescent="0.3">
      <c r="B65" s="4"/>
      <c r="F65" s="1"/>
      <c r="G65" s="174"/>
      <c r="H65" s="172"/>
      <c r="I65" s="172"/>
      <c r="J65" s="173"/>
      <c r="K65" s="61"/>
      <c r="L65" s="55"/>
      <c r="M65" s="55"/>
      <c r="N65" s="63"/>
      <c r="O65" s="61"/>
      <c r="P65" s="55"/>
      <c r="Q65" s="55"/>
      <c r="R65" s="63"/>
      <c r="S65" s="61"/>
      <c r="T65" s="55"/>
      <c r="U65" s="56"/>
      <c r="V65" s="63"/>
      <c r="W65" s="61"/>
      <c r="X65" s="55"/>
      <c r="Y65" s="55"/>
      <c r="Z65" s="63"/>
      <c r="AA65" s="61"/>
      <c r="AB65" s="55"/>
      <c r="AC65" s="55"/>
      <c r="AD65" s="63"/>
    </row>
    <row r="66" spans="2:30" ht="15.75" thickBot="1" x14ac:dyDescent="0.3">
      <c r="B66" s="13" t="s">
        <v>8</v>
      </c>
      <c r="C66" s="12"/>
      <c r="D66" s="12"/>
      <c r="E66" s="12"/>
      <c r="F66" s="59">
        <f>SUM(F51:F64)</f>
        <v>363500</v>
      </c>
      <c r="G66" s="175">
        <f t="shared" ref="G66:I66" si="11">SUM(G51:G64)</f>
        <v>363500</v>
      </c>
      <c r="H66" s="175">
        <f t="shared" si="11"/>
        <v>151750</v>
      </c>
      <c r="I66" s="175">
        <f t="shared" si="11"/>
        <v>0</v>
      </c>
      <c r="J66" s="175">
        <f>SUM(J51:J64)</f>
        <v>211750</v>
      </c>
      <c r="K66" s="66">
        <f t="shared" ref="K66:M66" si="12">SUM(K51:K64)</f>
        <v>0</v>
      </c>
      <c r="L66" s="66">
        <f t="shared" si="12"/>
        <v>0</v>
      </c>
      <c r="M66" s="66">
        <f t="shared" si="12"/>
        <v>0</v>
      </c>
      <c r="N66" s="66">
        <f>SUM(N51:N64)</f>
        <v>0</v>
      </c>
      <c r="O66" s="67">
        <f>SUM(O51:O64)</f>
        <v>211750</v>
      </c>
      <c r="P66" s="68"/>
      <c r="Q66" s="68"/>
      <c r="R66" s="75">
        <f>SUM(R51:R65)</f>
        <v>211750</v>
      </c>
      <c r="S66" s="75">
        <f t="shared" ref="S66:AA66" si="13">SUM(S51:S65)</f>
        <v>52500</v>
      </c>
      <c r="T66" s="75">
        <f t="shared" ref="T66" si="14">SUM(T51:T65)</f>
        <v>52500</v>
      </c>
      <c r="U66" s="75">
        <f t="shared" ref="U66" si="15">SUM(U51:U65)</f>
        <v>0</v>
      </c>
      <c r="V66" s="75">
        <f t="shared" ref="V66" si="16">SUM(V51:V65)</f>
        <v>0</v>
      </c>
      <c r="W66" s="75">
        <f t="shared" si="13"/>
        <v>52500</v>
      </c>
      <c r="X66" s="75">
        <f t="shared" ref="X66" si="17">SUM(X51:X65)</f>
        <v>52500</v>
      </c>
      <c r="Y66" s="75">
        <f t="shared" ref="Y66" si="18">SUM(Y51:Y65)</f>
        <v>0</v>
      </c>
      <c r="Z66" s="75">
        <f t="shared" ref="Z66" si="19">SUM(Z51:Z65)</f>
        <v>0</v>
      </c>
      <c r="AA66" s="75">
        <f t="shared" si="13"/>
        <v>46750</v>
      </c>
      <c r="AB66" s="75">
        <f t="shared" ref="AB66" si="20">SUM(AB51:AB65)</f>
        <v>46750</v>
      </c>
      <c r="AC66" s="75">
        <f t="shared" ref="AC66" si="21">SUM(AC51:AC65)</f>
        <v>0</v>
      </c>
      <c r="AD66" s="75">
        <f t="shared" ref="AD66" si="22">SUM(AD51:AD65)</f>
        <v>0</v>
      </c>
    </row>
    <row r="70" spans="2:30" x14ac:dyDescent="0.25">
      <c r="F70" s="16"/>
    </row>
    <row r="71" spans="2:30" x14ac:dyDescent="0.25">
      <c r="F71" s="16"/>
    </row>
    <row r="72" spans="2:30" x14ac:dyDescent="0.25">
      <c r="F72" s="16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25" right="0.25" top="0.75" bottom="0.75" header="0.3" footer="0.3"/>
  <pageSetup paperSize="9" scale="91" fitToWidth="0" orientation="landscape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70" zoomScaleNormal="70" workbookViewId="0">
      <selection activeCell="G59" sqref="G59"/>
    </sheetView>
  </sheetViews>
  <sheetFormatPr defaultRowHeight="15" x14ac:dyDescent="0.25"/>
  <cols>
    <col min="1" max="1" width="9.140625" style="204"/>
    <col min="2" max="2" width="33.5703125" style="204" bestFit="1" customWidth="1"/>
    <col min="3" max="3" width="9" style="203" bestFit="1" customWidth="1"/>
    <col min="4" max="5" width="9.140625" style="204"/>
    <col min="6" max="6" width="16.85546875" style="204" customWidth="1"/>
    <col min="7" max="7" width="13.140625" style="204" customWidth="1"/>
    <col min="8" max="257" width="9.140625" style="204"/>
    <col min="258" max="258" width="33.5703125" style="204" bestFit="1" customWidth="1"/>
    <col min="259" max="259" width="9" style="204" bestFit="1" customWidth="1"/>
    <col min="260" max="261" width="9.140625" style="204"/>
    <col min="262" max="262" width="16.85546875" style="204" customWidth="1"/>
    <col min="263" max="263" width="13.140625" style="204" customWidth="1"/>
    <col min="264" max="513" width="9.140625" style="204"/>
    <col min="514" max="514" width="33.5703125" style="204" bestFit="1" customWidth="1"/>
    <col min="515" max="515" width="9" style="204" bestFit="1" customWidth="1"/>
    <col min="516" max="517" width="9.140625" style="204"/>
    <col min="518" max="518" width="16.85546875" style="204" customWidth="1"/>
    <col min="519" max="519" width="13.140625" style="204" customWidth="1"/>
    <col min="520" max="769" width="9.140625" style="204"/>
    <col min="770" max="770" width="33.5703125" style="204" bestFit="1" customWidth="1"/>
    <col min="771" max="771" width="9" style="204" bestFit="1" customWidth="1"/>
    <col min="772" max="773" width="9.140625" style="204"/>
    <col min="774" max="774" width="16.85546875" style="204" customWidth="1"/>
    <col min="775" max="775" width="13.140625" style="204" customWidth="1"/>
    <col min="776" max="1025" width="9.140625" style="204"/>
    <col min="1026" max="1026" width="33.5703125" style="204" bestFit="1" customWidth="1"/>
    <col min="1027" max="1027" width="9" style="204" bestFit="1" customWidth="1"/>
    <col min="1028" max="1029" width="9.140625" style="204"/>
    <col min="1030" max="1030" width="16.85546875" style="204" customWidth="1"/>
    <col min="1031" max="1031" width="13.140625" style="204" customWidth="1"/>
    <col min="1032" max="1281" width="9.140625" style="204"/>
    <col min="1282" max="1282" width="33.5703125" style="204" bestFit="1" customWidth="1"/>
    <col min="1283" max="1283" width="9" style="204" bestFit="1" customWidth="1"/>
    <col min="1284" max="1285" width="9.140625" style="204"/>
    <col min="1286" max="1286" width="16.85546875" style="204" customWidth="1"/>
    <col min="1287" max="1287" width="13.140625" style="204" customWidth="1"/>
    <col min="1288" max="1537" width="9.140625" style="204"/>
    <col min="1538" max="1538" width="33.5703125" style="204" bestFit="1" customWidth="1"/>
    <col min="1539" max="1539" width="9" style="204" bestFit="1" customWidth="1"/>
    <col min="1540" max="1541" width="9.140625" style="204"/>
    <col min="1542" max="1542" width="16.85546875" style="204" customWidth="1"/>
    <col min="1543" max="1543" width="13.140625" style="204" customWidth="1"/>
    <col min="1544" max="1793" width="9.140625" style="204"/>
    <col min="1794" max="1794" width="33.5703125" style="204" bestFit="1" customWidth="1"/>
    <col min="1795" max="1795" width="9" style="204" bestFit="1" customWidth="1"/>
    <col min="1796" max="1797" width="9.140625" style="204"/>
    <col min="1798" max="1798" width="16.85546875" style="204" customWidth="1"/>
    <col min="1799" max="1799" width="13.140625" style="204" customWidth="1"/>
    <col min="1800" max="2049" width="9.140625" style="204"/>
    <col min="2050" max="2050" width="33.5703125" style="204" bestFit="1" customWidth="1"/>
    <col min="2051" max="2051" width="9" style="204" bestFit="1" customWidth="1"/>
    <col min="2052" max="2053" width="9.140625" style="204"/>
    <col min="2054" max="2054" width="16.85546875" style="204" customWidth="1"/>
    <col min="2055" max="2055" width="13.140625" style="204" customWidth="1"/>
    <col min="2056" max="2305" width="9.140625" style="204"/>
    <col min="2306" max="2306" width="33.5703125" style="204" bestFit="1" customWidth="1"/>
    <col min="2307" max="2307" width="9" style="204" bestFit="1" customWidth="1"/>
    <col min="2308" max="2309" width="9.140625" style="204"/>
    <col min="2310" max="2310" width="16.85546875" style="204" customWidth="1"/>
    <col min="2311" max="2311" width="13.140625" style="204" customWidth="1"/>
    <col min="2312" max="2561" width="9.140625" style="204"/>
    <col min="2562" max="2562" width="33.5703125" style="204" bestFit="1" customWidth="1"/>
    <col min="2563" max="2563" width="9" style="204" bestFit="1" customWidth="1"/>
    <col min="2564" max="2565" width="9.140625" style="204"/>
    <col min="2566" max="2566" width="16.85546875" style="204" customWidth="1"/>
    <col min="2567" max="2567" width="13.140625" style="204" customWidth="1"/>
    <col min="2568" max="2817" width="9.140625" style="204"/>
    <col min="2818" max="2818" width="33.5703125" style="204" bestFit="1" customWidth="1"/>
    <col min="2819" max="2819" width="9" style="204" bestFit="1" customWidth="1"/>
    <col min="2820" max="2821" width="9.140625" style="204"/>
    <col min="2822" max="2822" width="16.85546875" style="204" customWidth="1"/>
    <col min="2823" max="2823" width="13.140625" style="204" customWidth="1"/>
    <col min="2824" max="3073" width="9.140625" style="204"/>
    <col min="3074" max="3074" width="33.5703125" style="204" bestFit="1" customWidth="1"/>
    <col min="3075" max="3075" width="9" style="204" bestFit="1" customWidth="1"/>
    <col min="3076" max="3077" width="9.140625" style="204"/>
    <col min="3078" max="3078" width="16.85546875" style="204" customWidth="1"/>
    <col min="3079" max="3079" width="13.140625" style="204" customWidth="1"/>
    <col min="3080" max="3329" width="9.140625" style="204"/>
    <col min="3330" max="3330" width="33.5703125" style="204" bestFit="1" customWidth="1"/>
    <col min="3331" max="3331" width="9" style="204" bestFit="1" customWidth="1"/>
    <col min="3332" max="3333" width="9.140625" style="204"/>
    <col min="3334" max="3334" width="16.85546875" style="204" customWidth="1"/>
    <col min="3335" max="3335" width="13.140625" style="204" customWidth="1"/>
    <col min="3336" max="3585" width="9.140625" style="204"/>
    <col min="3586" max="3586" width="33.5703125" style="204" bestFit="1" customWidth="1"/>
    <col min="3587" max="3587" width="9" style="204" bestFit="1" customWidth="1"/>
    <col min="3588" max="3589" width="9.140625" style="204"/>
    <col min="3590" max="3590" width="16.85546875" style="204" customWidth="1"/>
    <col min="3591" max="3591" width="13.140625" style="204" customWidth="1"/>
    <col min="3592" max="3841" width="9.140625" style="204"/>
    <col min="3842" max="3842" width="33.5703125" style="204" bestFit="1" customWidth="1"/>
    <col min="3843" max="3843" width="9" style="204" bestFit="1" customWidth="1"/>
    <col min="3844" max="3845" width="9.140625" style="204"/>
    <col min="3846" max="3846" width="16.85546875" style="204" customWidth="1"/>
    <col min="3847" max="3847" width="13.140625" style="204" customWidth="1"/>
    <col min="3848" max="4097" width="9.140625" style="204"/>
    <col min="4098" max="4098" width="33.5703125" style="204" bestFit="1" customWidth="1"/>
    <col min="4099" max="4099" width="9" style="204" bestFit="1" customWidth="1"/>
    <col min="4100" max="4101" width="9.140625" style="204"/>
    <col min="4102" max="4102" width="16.85546875" style="204" customWidth="1"/>
    <col min="4103" max="4103" width="13.140625" style="204" customWidth="1"/>
    <col min="4104" max="4353" width="9.140625" style="204"/>
    <col min="4354" max="4354" width="33.5703125" style="204" bestFit="1" customWidth="1"/>
    <col min="4355" max="4355" width="9" style="204" bestFit="1" customWidth="1"/>
    <col min="4356" max="4357" width="9.140625" style="204"/>
    <col min="4358" max="4358" width="16.85546875" style="204" customWidth="1"/>
    <col min="4359" max="4359" width="13.140625" style="204" customWidth="1"/>
    <col min="4360" max="4609" width="9.140625" style="204"/>
    <col min="4610" max="4610" width="33.5703125" style="204" bestFit="1" customWidth="1"/>
    <col min="4611" max="4611" width="9" style="204" bestFit="1" customWidth="1"/>
    <col min="4612" max="4613" width="9.140625" style="204"/>
    <col min="4614" max="4614" width="16.85546875" style="204" customWidth="1"/>
    <col min="4615" max="4615" width="13.140625" style="204" customWidth="1"/>
    <col min="4616" max="4865" width="9.140625" style="204"/>
    <col min="4866" max="4866" width="33.5703125" style="204" bestFit="1" customWidth="1"/>
    <col min="4867" max="4867" width="9" style="204" bestFit="1" customWidth="1"/>
    <col min="4868" max="4869" width="9.140625" style="204"/>
    <col min="4870" max="4870" width="16.85546875" style="204" customWidth="1"/>
    <col min="4871" max="4871" width="13.140625" style="204" customWidth="1"/>
    <col min="4872" max="5121" width="9.140625" style="204"/>
    <col min="5122" max="5122" width="33.5703125" style="204" bestFit="1" customWidth="1"/>
    <col min="5123" max="5123" width="9" style="204" bestFit="1" customWidth="1"/>
    <col min="5124" max="5125" width="9.140625" style="204"/>
    <col min="5126" max="5126" width="16.85546875" style="204" customWidth="1"/>
    <col min="5127" max="5127" width="13.140625" style="204" customWidth="1"/>
    <col min="5128" max="5377" width="9.140625" style="204"/>
    <col min="5378" max="5378" width="33.5703125" style="204" bestFit="1" customWidth="1"/>
    <col min="5379" max="5379" width="9" style="204" bestFit="1" customWidth="1"/>
    <col min="5380" max="5381" width="9.140625" style="204"/>
    <col min="5382" max="5382" width="16.85546875" style="204" customWidth="1"/>
    <col min="5383" max="5383" width="13.140625" style="204" customWidth="1"/>
    <col min="5384" max="5633" width="9.140625" style="204"/>
    <col min="5634" max="5634" width="33.5703125" style="204" bestFit="1" customWidth="1"/>
    <col min="5635" max="5635" width="9" style="204" bestFit="1" customWidth="1"/>
    <col min="5636" max="5637" width="9.140625" style="204"/>
    <col min="5638" max="5638" width="16.85546875" style="204" customWidth="1"/>
    <col min="5639" max="5639" width="13.140625" style="204" customWidth="1"/>
    <col min="5640" max="5889" width="9.140625" style="204"/>
    <col min="5890" max="5890" width="33.5703125" style="204" bestFit="1" customWidth="1"/>
    <col min="5891" max="5891" width="9" style="204" bestFit="1" customWidth="1"/>
    <col min="5892" max="5893" width="9.140625" style="204"/>
    <col min="5894" max="5894" width="16.85546875" style="204" customWidth="1"/>
    <col min="5895" max="5895" width="13.140625" style="204" customWidth="1"/>
    <col min="5896" max="6145" width="9.140625" style="204"/>
    <col min="6146" max="6146" width="33.5703125" style="204" bestFit="1" customWidth="1"/>
    <col min="6147" max="6147" width="9" style="204" bestFit="1" customWidth="1"/>
    <col min="6148" max="6149" width="9.140625" style="204"/>
    <col min="6150" max="6150" width="16.85546875" style="204" customWidth="1"/>
    <col min="6151" max="6151" width="13.140625" style="204" customWidth="1"/>
    <col min="6152" max="6401" width="9.140625" style="204"/>
    <col min="6402" max="6402" width="33.5703125" style="204" bestFit="1" customWidth="1"/>
    <col min="6403" max="6403" width="9" style="204" bestFit="1" customWidth="1"/>
    <col min="6404" max="6405" width="9.140625" style="204"/>
    <col min="6406" max="6406" width="16.85546875" style="204" customWidth="1"/>
    <col min="6407" max="6407" width="13.140625" style="204" customWidth="1"/>
    <col min="6408" max="6657" width="9.140625" style="204"/>
    <col min="6658" max="6658" width="33.5703125" style="204" bestFit="1" customWidth="1"/>
    <col min="6659" max="6659" width="9" style="204" bestFit="1" customWidth="1"/>
    <col min="6660" max="6661" width="9.140625" style="204"/>
    <col min="6662" max="6662" width="16.85546875" style="204" customWidth="1"/>
    <col min="6663" max="6663" width="13.140625" style="204" customWidth="1"/>
    <col min="6664" max="6913" width="9.140625" style="204"/>
    <col min="6914" max="6914" width="33.5703125" style="204" bestFit="1" customWidth="1"/>
    <col min="6915" max="6915" width="9" style="204" bestFit="1" customWidth="1"/>
    <col min="6916" max="6917" width="9.140625" style="204"/>
    <col min="6918" max="6918" width="16.85546875" style="204" customWidth="1"/>
    <col min="6919" max="6919" width="13.140625" style="204" customWidth="1"/>
    <col min="6920" max="7169" width="9.140625" style="204"/>
    <col min="7170" max="7170" width="33.5703125" style="204" bestFit="1" customWidth="1"/>
    <col min="7171" max="7171" width="9" style="204" bestFit="1" customWidth="1"/>
    <col min="7172" max="7173" width="9.140625" style="204"/>
    <col min="7174" max="7174" width="16.85546875" style="204" customWidth="1"/>
    <col min="7175" max="7175" width="13.140625" style="204" customWidth="1"/>
    <col min="7176" max="7425" width="9.140625" style="204"/>
    <col min="7426" max="7426" width="33.5703125" style="204" bestFit="1" customWidth="1"/>
    <col min="7427" max="7427" width="9" style="204" bestFit="1" customWidth="1"/>
    <col min="7428" max="7429" width="9.140625" style="204"/>
    <col min="7430" max="7430" width="16.85546875" style="204" customWidth="1"/>
    <col min="7431" max="7431" width="13.140625" style="204" customWidth="1"/>
    <col min="7432" max="7681" width="9.140625" style="204"/>
    <col min="7682" max="7682" width="33.5703125" style="204" bestFit="1" customWidth="1"/>
    <col min="7683" max="7683" width="9" style="204" bestFit="1" customWidth="1"/>
    <col min="7684" max="7685" width="9.140625" style="204"/>
    <col min="7686" max="7686" width="16.85546875" style="204" customWidth="1"/>
    <col min="7687" max="7687" width="13.140625" style="204" customWidth="1"/>
    <col min="7688" max="7937" width="9.140625" style="204"/>
    <col min="7938" max="7938" width="33.5703125" style="204" bestFit="1" customWidth="1"/>
    <col min="7939" max="7939" width="9" style="204" bestFit="1" customWidth="1"/>
    <col min="7940" max="7941" width="9.140625" style="204"/>
    <col min="7942" max="7942" width="16.85546875" style="204" customWidth="1"/>
    <col min="7943" max="7943" width="13.140625" style="204" customWidth="1"/>
    <col min="7944" max="8193" width="9.140625" style="204"/>
    <col min="8194" max="8194" width="33.5703125" style="204" bestFit="1" customWidth="1"/>
    <col min="8195" max="8195" width="9" style="204" bestFit="1" customWidth="1"/>
    <col min="8196" max="8197" width="9.140625" style="204"/>
    <col min="8198" max="8198" width="16.85546875" style="204" customWidth="1"/>
    <col min="8199" max="8199" width="13.140625" style="204" customWidth="1"/>
    <col min="8200" max="8449" width="9.140625" style="204"/>
    <col min="8450" max="8450" width="33.5703125" style="204" bestFit="1" customWidth="1"/>
    <col min="8451" max="8451" width="9" style="204" bestFit="1" customWidth="1"/>
    <col min="8452" max="8453" width="9.140625" style="204"/>
    <col min="8454" max="8454" width="16.85546875" style="204" customWidth="1"/>
    <col min="8455" max="8455" width="13.140625" style="204" customWidth="1"/>
    <col min="8456" max="8705" width="9.140625" style="204"/>
    <col min="8706" max="8706" width="33.5703125" style="204" bestFit="1" customWidth="1"/>
    <col min="8707" max="8707" width="9" style="204" bestFit="1" customWidth="1"/>
    <col min="8708" max="8709" width="9.140625" style="204"/>
    <col min="8710" max="8710" width="16.85546875" style="204" customWidth="1"/>
    <col min="8711" max="8711" width="13.140625" style="204" customWidth="1"/>
    <col min="8712" max="8961" width="9.140625" style="204"/>
    <col min="8962" max="8962" width="33.5703125" style="204" bestFit="1" customWidth="1"/>
    <col min="8963" max="8963" width="9" style="204" bestFit="1" customWidth="1"/>
    <col min="8964" max="8965" width="9.140625" style="204"/>
    <col min="8966" max="8966" width="16.85546875" style="204" customWidth="1"/>
    <col min="8967" max="8967" width="13.140625" style="204" customWidth="1"/>
    <col min="8968" max="9217" width="9.140625" style="204"/>
    <col min="9218" max="9218" width="33.5703125" style="204" bestFit="1" customWidth="1"/>
    <col min="9219" max="9219" width="9" style="204" bestFit="1" customWidth="1"/>
    <col min="9220" max="9221" width="9.140625" style="204"/>
    <col min="9222" max="9222" width="16.85546875" style="204" customWidth="1"/>
    <col min="9223" max="9223" width="13.140625" style="204" customWidth="1"/>
    <col min="9224" max="9473" width="9.140625" style="204"/>
    <col min="9474" max="9474" width="33.5703125" style="204" bestFit="1" customWidth="1"/>
    <col min="9475" max="9475" width="9" style="204" bestFit="1" customWidth="1"/>
    <col min="9476" max="9477" width="9.140625" style="204"/>
    <col min="9478" max="9478" width="16.85546875" style="204" customWidth="1"/>
    <col min="9479" max="9479" width="13.140625" style="204" customWidth="1"/>
    <col min="9480" max="9729" width="9.140625" style="204"/>
    <col min="9730" max="9730" width="33.5703125" style="204" bestFit="1" customWidth="1"/>
    <col min="9731" max="9731" width="9" style="204" bestFit="1" customWidth="1"/>
    <col min="9732" max="9733" width="9.140625" style="204"/>
    <col min="9734" max="9734" width="16.85546875" style="204" customWidth="1"/>
    <col min="9735" max="9735" width="13.140625" style="204" customWidth="1"/>
    <col min="9736" max="9985" width="9.140625" style="204"/>
    <col min="9986" max="9986" width="33.5703125" style="204" bestFit="1" customWidth="1"/>
    <col min="9987" max="9987" width="9" style="204" bestFit="1" customWidth="1"/>
    <col min="9988" max="9989" width="9.140625" style="204"/>
    <col min="9990" max="9990" width="16.85546875" style="204" customWidth="1"/>
    <col min="9991" max="9991" width="13.140625" style="204" customWidth="1"/>
    <col min="9992" max="10241" width="9.140625" style="204"/>
    <col min="10242" max="10242" width="33.5703125" style="204" bestFit="1" customWidth="1"/>
    <col min="10243" max="10243" width="9" style="204" bestFit="1" customWidth="1"/>
    <col min="10244" max="10245" width="9.140625" style="204"/>
    <col min="10246" max="10246" width="16.85546875" style="204" customWidth="1"/>
    <col min="10247" max="10247" width="13.140625" style="204" customWidth="1"/>
    <col min="10248" max="10497" width="9.140625" style="204"/>
    <col min="10498" max="10498" width="33.5703125" style="204" bestFit="1" customWidth="1"/>
    <col min="10499" max="10499" width="9" style="204" bestFit="1" customWidth="1"/>
    <col min="10500" max="10501" width="9.140625" style="204"/>
    <col min="10502" max="10502" width="16.85546875" style="204" customWidth="1"/>
    <col min="10503" max="10503" width="13.140625" style="204" customWidth="1"/>
    <col min="10504" max="10753" width="9.140625" style="204"/>
    <col min="10754" max="10754" width="33.5703125" style="204" bestFit="1" customWidth="1"/>
    <col min="10755" max="10755" width="9" style="204" bestFit="1" customWidth="1"/>
    <col min="10756" max="10757" width="9.140625" style="204"/>
    <col min="10758" max="10758" width="16.85546875" style="204" customWidth="1"/>
    <col min="10759" max="10759" width="13.140625" style="204" customWidth="1"/>
    <col min="10760" max="11009" width="9.140625" style="204"/>
    <col min="11010" max="11010" width="33.5703125" style="204" bestFit="1" customWidth="1"/>
    <col min="11011" max="11011" width="9" style="204" bestFit="1" customWidth="1"/>
    <col min="11012" max="11013" width="9.140625" style="204"/>
    <col min="11014" max="11014" width="16.85546875" style="204" customWidth="1"/>
    <col min="11015" max="11015" width="13.140625" style="204" customWidth="1"/>
    <col min="11016" max="11265" width="9.140625" style="204"/>
    <col min="11266" max="11266" width="33.5703125" style="204" bestFit="1" customWidth="1"/>
    <col min="11267" max="11267" width="9" style="204" bestFit="1" customWidth="1"/>
    <col min="11268" max="11269" width="9.140625" style="204"/>
    <col min="11270" max="11270" width="16.85546875" style="204" customWidth="1"/>
    <col min="11271" max="11271" width="13.140625" style="204" customWidth="1"/>
    <col min="11272" max="11521" width="9.140625" style="204"/>
    <col min="11522" max="11522" width="33.5703125" style="204" bestFit="1" customWidth="1"/>
    <col min="11523" max="11523" width="9" style="204" bestFit="1" customWidth="1"/>
    <col min="11524" max="11525" width="9.140625" style="204"/>
    <col min="11526" max="11526" width="16.85546875" style="204" customWidth="1"/>
    <col min="11527" max="11527" width="13.140625" style="204" customWidth="1"/>
    <col min="11528" max="11777" width="9.140625" style="204"/>
    <col min="11778" max="11778" width="33.5703125" style="204" bestFit="1" customWidth="1"/>
    <col min="11779" max="11779" width="9" style="204" bestFit="1" customWidth="1"/>
    <col min="11780" max="11781" width="9.140625" style="204"/>
    <col min="11782" max="11782" width="16.85546875" style="204" customWidth="1"/>
    <col min="11783" max="11783" width="13.140625" style="204" customWidth="1"/>
    <col min="11784" max="12033" width="9.140625" style="204"/>
    <col min="12034" max="12034" width="33.5703125" style="204" bestFit="1" customWidth="1"/>
    <col min="12035" max="12035" width="9" style="204" bestFit="1" customWidth="1"/>
    <col min="12036" max="12037" width="9.140625" style="204"/>
    <col min="12038" max="12038" width="16.85546875" style="204" customWidth="1"/>
    <col min="12039" max="12039" width="13.140625" style="204" customWidth="1"/>
    <col min="12040" max="12289" width="9.140625" style="204"/>
    <col min="12290" max="12290" width="33.5703125" style="204" bestFit="1" customWidth="1"/>
    <col min="12291" max="12291" width="9" style="204" bestFit="1" customWidth="1"/>
    <col min="12292" max="12293" width="9.140625" style="204"/>
    <col min="12294" max="12294" width="16.85546875" style="204" customWidth="1"/>
    <col min="12295" max="12295" width="13.140625" style="204" customWidth="1"/>
    <col min="12296" max="12545" width="9.140625" style="204"/>
    <col min="12546" max="12546" width="33.5703125" style="204" bestFit="1" customWidth="1"/>
    <col min="12547" max="12547" width="9" style="204" bestFit="1" customWidth="1"/>
    <col min="12548" max="12549" width="9.140625" style="204"/>
    <col min="12550" max="12550" width="16.85546875" style="204" customWidth="1"/>
    <col min="12551" max="12551" width="13.140625" style="204" customWidth="1"/>
    <col min="12552" max="12801" width="9.140625" style="204"/>
    <col min="12802" max="12802" width="33.5703125" style="204" bestFit="1" customWidth="1"/>
    <col min="12803" max="12803" width="9" style="204" bestFit="1" customWidth="1"/>
    <col min="12804" max="12805" width="9.140625" style="204"/>
    <col min="12806" max="12806" width="16.85546875" style="204" customWidth="1"/>
    <col min="12807" max="12807" width="13.140625" style="204" customWidth="1"/>
    <col min="12808" max="13057" width="9.140625" style="204"/>
    <col min="13058" max="13058" width="33.5703125" style="204" bestFit="1" customWidth="1"/>
    <col min="13059" max="13059" width="9" style="204" bestFit="1" customWidth="1"/>
    <col min="13060" max="13061" width="9.140625" style="204"/>
    <col min="13062" max="13062" width="16.85546875" style="204" customWidth="1"/>
    <col min="13063" max="13063" width="13.140625" style="204" customWidth="1"/>
    <col min="13064" max="13313" width="9.140625" style="204"/>
    <col min="13314" max="13314" width="33.5703125" style="204" bestFit="1" customWidth="1"/>
    <col min="13315" max="13315" width="9" style="204" bestFit="1" customWidth="1"/>
    <col min="13316" max="13317" width="9.140625" style="204"/>
    <col min="13318" max="13318" width="16.85546875" style="204" customWidth="1"/>
    <col min="13319" max="13319" width="13.140625" style="204" customWidth="1"/>
    <col min="13320" max="13569" width="9.140625" style="204"/>
    <col min="13570" max="13570" width="33.5703125" style="204" bestFit="1" customWidth="1"/>
    <col min="13571" max="13571" width="9" style="204" bestFit="1" customWidth="1"/>
    <col min="13572" max="13573" width="9.140625" style="204"/>
    <col min="13574" max="13574" width="16.85546875" style="204" customWidth="1"/>
    <col min="13575" max="13575" width="13.140625" style="204" customWidth="1"/>
    <col min="13576" max="13825" width="9.140625" style="204"/>
    <col min="13826" max="13826" width="33.5703125" style="204" bestFit="1" customWidth="1"/>
    <col min="13827" max="13827" width="9" style="204" bestFit="1" customWidth="1"/>
    <col min="13828" max="13829" width="9.140625" style="204"/>
    <col min="13830" max="13830" width="16.85546875" style="204" customWidth="1"/>
    <col min="13831" max="13831" width="13.140625" style="204" customWidth="1"/>
    <col min="13832" max="14081" width="9.140625" style="204"/>
    <col min="14082" max="14082" width="33.5703125" style="204" bestFit="1" customWidth="1"/>
    <col min="14083" max="14083" width="9" style="204" bestFit="1" customWidth="1"/>
    <col min="14084" max="14085" width="9.140625" style="204"/>
    <col min="14086" max="14086" width="16.85546875" style="204" customWidth="1"/>
    <col min="14087" max="14087" width="13.140625" style="204" customWidth="1"/>
    <col min="14088" max="14337" width="9.140625" style="204"/>
    <col min="14338" max="14338" width="33.5703125" style="204" bestFit="1" customWidth="1"/>
    <col min="14339" max="14339" width="9" style="204" bestFit="1" customWidth="1"/>
    <col min="14340" max="14341" width="9.140625" style="204"/>
    <col min="14342" max="14342" width="16.85546875" style="204" customWidth="1"/>
    <col min="14343" max="14343" width="13.140625" style="204" customWidth="1"/>
    <col min="14344" max="14593" width="9.140625" style="204"/>
    <col min="14594" max="14594" width="33.5703125" style="204" bestFit="1" customWidth="1"/>
    <col min="14595" max="14595" width="9" style="204" bestFit="1" customWidth="1"/>
    <col min="14596" max="14597" width="9.140625" style="204"/>
    <col min="14598" max="14598" width="16.85546875" style="204" customWidth="1"/>
    <col min="14599" max="14599" width="13.140625" style="204" customWidth="1"/>
    <col min="14600" max="14849" width="9.140625" style="204"/>
    <col min="14850" max="14850" width="33.5703125" style="204" bestFit="1" customWidth="1"/>
    <col min="14851" max="14851" width="9" style="204" bestFit="1" customWidth="1"/>
    <col min="14852" max="14853" width="9.140625" style="204"/>
    <col min="14854" max="14854" width="16.85546875" style="204" customWidth="1"/>
    <col min="14855" max="14855" width="13.140625" style="204" customWidth="1"/>
    <col min="14856" max="15105" width="9.140625" style="204"/>
    <col min="15106" max="15106" width="33.5703125" style="204" bestFit="1" customWidth="1"/>
    <col min="15107" max="15107" width="9" style="204" bestFit="1" customWidth="1"/>
    <col min="15108" max="15109" width="9.140625" style="204"/>
    <col min="15110" max="15110" width="16.85546875" style="204" customWidth="1"/>
    <col min="15111" max="15111" width="13.140625" style="204" customWidth="1"/>
    <col min="15112" max="15361" width="9.140625" style="204"/>
    <col min="15362" max="15362" width="33.5703125" style="204" bestFit="1" customWidth="1"/>
    <col min="15363" max="15363" width="9" style="204" bestFit="1" customWidth="1"/>
    <col min="15364" max="15365" width="9.140625" style="204"/>
    <col min="15366" max="15366" width="16.85546875" style="204" customWidth="1"/>
    <col min="15367" max="15367" width="13.140625" style="204" customWidth="1"/>
    <col min="15368" max="15617" width="9.140625" style="204"/>
    <col min="15618" max="15618" width="33.5703125" style="204" bestFit="1" customWidth="1"/>
    <col min="15619" max="15619" width="9" style="204" bestFit="1" customWidth="1"/>
    <col min="15620" max="15621" width="9.140625" style="204"/>
    <col min="15622" max="15622" width="16.85546875" style="204" customWidth="1"/>
    <col min="15623" max="15623" width="13.140625" style="204" customWidth="1"/>
    <col min="15624" max="15873" width="9.140625" style="204"/>
    <col min="15874" max="15874" width="33.5703125" style="204" bestFit="1" customWidth="1"/>
    <col min="15875" max="15875" width="9" style="204" bestFit="1" customWidth="1"/>
    <col min="15876" max="15877" width="9.140625" style="204"/>
    <col min="15878" max="15878" width="16.85546875" style="204" customWidth="1"/>
    <col min="15879" max="15879" width="13.140625" style="204" customWidth="1"/>
    <col min="15880" max="16129" width="9.140625" style="204"/>
    <col min="16130" max="16130" width="33.5703125" style="204" bestFit="1" customWidth="1"/>
    <col min="16131" max="16131" width="9" style="204" bestFit="1" customWidth="1"/>
    <col min="16132" max="16133" width="9.140625" style="204"/>
    <col min="16134" max="16134" width="16.85546875" style="204" customWidth="1"/>
    <col min="16135" max="16135" width="13.140625" style="204" customWidth="1"/>
    <col min="16136" max="16384" width="9.140625" style="204"/>
  </cols>
  <sheetData>
    <row r="2" spans="2:4" x14ac:dyDescent="0.25">
      <c r="B2" s="202"/>
    </row>
    <row r="3" spans="2:4" x14ac:dyDescent="0.25">
      <c r="B3" s="204" t="s">
        <v>63</v>
      </c>
    </row>
    <row r="4" spans="2:4" x14ac:dyDescent="0.25">
      <c r="B4" s="204" t="s">
        <v>94</v>
      </c>
    </row>
    <row r="5" spans="2:4" x14ac:dyDescent="0.25">
      <c r="B5" s="204" t="s">
        <v>97</v>
      </c>
    </row>
    <row r="6" spans="2:4" x14ac:dyDescent="0.25">
      <c r="B6" s="273" t="s">
        <v>170</v>
      </c>
    </row>
    <row r="7" spans="2:4" x14ac:dyDescent="0.25">
      <c r="B7" s="274"/>
    </row>
    <row r="8" spans="2:4" x14ac:dyDescent="0.25">
      <c r="B8" s="274"/>
    </row>
    <row r="9" spans="2:4" ht="15.75" thickBot="1" x14ac:dyDescent="0.3">
      <c r="B9" s="206"/>
      <c r="C9" s="207" t="s">
        <v>0</v>
      </c>
      <c r="D9" s="9"/>
    </row>
    <row r="10" spans="2:4" ht="15.75" hidden="1" thickBot="1" x14ac:dyDescent="0.3">
      <c r="B10" s="206" t="s">
        <v>15</v>
      </c>
      <c r="C10" s="207" t="s">
        <v>9</v>
      </c>
      <c r="D10" s="9">
        <f>1+D13</f>
        <v>1</v>
      </c>
    </row>
    <row r="11" spans="2:4" ht="15.75" hidden="1" thickBot="1" x14ac:dyDescent="0.3">
      <c r="B11" s="206" t="s">
        <v>13</v>
      </c>
      <c r="C11" s="207" t="s">
        <v>21</v>
      </c>
      <c r="D11" s="9">
        <f>SUM(D13:D20)</f>
        <v>1</v>
      </c>
    </row>
    <row r="12" spans="2:4" ht="15.75" hidden="1" thickBot="1" x14ac:dyDescent="0.3">
      <c r="B12" s="206"/>
      <c r="C12" s="207"/>
    </row>
    <row r="13" spans="2:4" ht="30.75" hidden="1" thickBot="1" x14ac:dyDescent="0.3">
      <c r="B13" s="15" t="s">
        <v>16</v>
      </c>
      <c r="C13" s="207"/>
      <c r="D13" s="208"/>
    </row>
    <row r="14" spans="2:4" ht="30.75" hidden="1" thickBot="1" x14ac:dyDescent="0.3">
      <c r="B14" s="15" t="s">
        <v>28</v>
      </c>
      <c r="C14" s="207"/>
      <c r="D14" s="208"/>
    </row>
    <row r="15" spans="2:4" ht="30.75" hidden="1" thickBot="1" x14ac:dyDescent="0.3">
      <c r="B15" s="15" t="s">
        <v>22</v>
      </c>
      <c r="C15" s="207"/>
      <c r="D15" s="208"/>
    </row>
    <row r="16" spans="2:4" ht="30.75" hidden="1" thickBot="1" x14ac:dyDescent="0.3">
      <c r="B16" s="15" t="s">
        <v>17</v>
      </c>
      <c r="C16" s="207"/>
      <c r="D16" s="208">
        <v>1</v>
      </c>
    </row>
    <row r="17" spans="1:6" ht="30.75" hidden="1" thickBot="1" x14ac:dyDescent="0.3">
      <c r="B17" s="15" t="s">
        <v>18</v>
      </c>
      <c r="C17" s="207"/>
      <c r="D17" s="208"/>
    </row>
    <row r="18" spans="1:6" ht="30.75" hidden="1" thickBot="1" x14ac:dyDescent="0.3">
      <c r="B18" s="15" t="s">
        <v>19</v>
      </c>
      <c r="C18" s="207"/>
      <c r="D18" s="208"/>
    </row>
    <row r="19" spans="1:6" ht="30.75" hidden="1" thickBot="1" x14ac:dyDescent="0.3">
      <c r="B19" s="15" t="s">
        <v>27</v>
      </c>
      <c r="C19" s="207"/>
      <c r="D19" s="208"/>
    </row>
    <row r="20" spans="1:6" ht="30.75" hidden="1" thickBot="1" x14ac:dyDescent="0.3">
      <c r="B20" s="15" t="s">
        <v>20</v>
      </c>
      <c r="C20" s="207"/>
      <c r="D20" s="208"/>
    </row>
    <row r="21" spans="1:6" ht="15.75" hidden="1" thickBot="1" x14ac:dyDescent="0.3">
      <c r="C21" s="207"/>
    </row>
    <row r="22" spans="1:6" ht="18" hidden="1" thickBot="1" x14ac:dyDescent="0.35">
      <c r="B22" s="209" t="s">
        <v>40</v>
      </c>
      <c r="C22" s="210"/>
      <c r="D22" s="209"/>
      <c r="E22" s="209"/>
      <c r="F22" s="209"/>
    </row>
    <row r="23" spans="1:6" ht="15.75" hidden="1" thickBot="1" x14ac:dyDescent="0.3">
      <c r="A23" s="204" t="str">
        <f>[3]re!B2</f>
        <v>Curs schimb MDL/EUR (şfîrşit an 2020)</v>
      </c>
      <c r="C23" s="207"/>
      <c r="D23" s="211">
        <f>[3]re!C2</f>
        <v>21.5</v>
      </c>
    </row>
    <row r="24" spans="1:6" ht="15.75" hidden="1" thickBot="1" x14ac:dyDescent="0.3">
      <c r="A24" s="204" t="str">
        <f>[3]re!B3</f>
        <v>Curs schimb MDL/USD (şfîrşit an 20205)</v>
      </c>
      <c r="C24" s="207"/>
      <c r="D24" s="211">
        <f>[3]re!C3</f>
        <v>20</v>
      </c>
    </row>
    <row r="25" spans="1:6" ht="15.75" hidden="1" thickBot="1" x14ac:dyDescent="0.3">
      <c r="C25" s="207"/>
      <c r="D25" s="207" t="s">
        <v>12</v>
      </c>
      <c r="E25" s="207" t="s">
        <v>10</v>
      </c>
      <c r="F25" s="207" t="s">
        <v>11</v>
      </c>
    </row>
    <row r="26" spans="1:6" ht="15.75" hidden="1" thickBot="1" x14ac:dyDescent="0.3">
      <c r="B26" s="206" t="s">
        <v>23</v>
      </c>
      <c r="C26" s="207" t="s">
        <v>1</v>
      </c>
      <c r="D26" s="9">
        <f>[3]re!C6*D23</f>
        <v>8600</v>
      </c>
      <c r="F26" s="212">
        <f>D26*E26</f>
        <v>0</v>
      </c>
    </row>
    <row r="27" spans="1:6" ht="15.75" hidden="1" thickBot="1" x14ac:dyDescent="0.3">
      <c r="B27" s="206" t="s">
        <v>2</v>
      </c>
      <c r="C27" s="207" t="s">
        <v>1</v>
      </c>
      <c r="D27" s="9">
        <f>[3]re!C8*D23</f>
        <v>2150</v>
      </c>
      <c r="F27" s="212">
        <f>D27*E27</f>
        <v>0</v>
      </c>
    </row>
    <row r="28" spans="1:6" ht="15.75" hidden="1" thickBot="1" x14ac:dyDescent="0.3">
      <c r="B28" s="206" t="s">
        <v>3</v>
      </c>
      <c r="C28" s="207" t="s">
        <v>1</v>
      </c>
      <c r="D28" s="9">
        <f>[3]re!C9*D23</f>
        <v>1075</v>
      </c>
      <c r="F28" s="212">
        <f>D28*E28</f>
        <v>0</v>
      </c>
    </row>
    <row r="29" spans="1:6" ht="15.75" hidden="1" thickBot="1" x14ac:dyDescent="0.3">
      <c r="B29" s="206" t="s">
        <v>4</v>
      </c>
      <c r="C29" s="207" t="s">
        <v>6</v>
      </c>
      <c r="D29" s="9">
        <f>[3]re!C10*D23</f>
        <v>6450</v>
      </c>
      <c r="F29" s="212">
        <f>D29*E29</f>
        <v>0</v>
      </c>
    </row>
    <row r="30" spans="1:6" ht="15.75" hidden="1" thickBot="1" x14ac:dyDescent="0.3">
      <c r="B30" s="206"/>
      <c r="C30" s="207"/>
      <c r="D30" s="9"/>
      <c r="F30" s="212"/>
    </row>
    <row r="31" spans="1:6" ht="15.75" hidden="1" thickBot="1" x14ac:dyDescent="0.3">
      <c r="B31" s="206" t="s">
        <v>24</v>
      </c>
      <c r="C31" s="207" t="s">
        <v>29</v>
      </c>
      <c r="D31" s="9">
        <f>[3]re!C7*D24</f>
        <v>30000</v>
      </c>
      <c r="F31" s="212">
        <f>D31*E31</f>
        <v>0</v>
      </c>
    </row>
    <row r="32" spans="1:6" ht="15.75" hidden="1" thickBot="1" x14ac:dyDescent="0.3">
      <c r="B32" s="206" t="s">
        <v>26</v>
      </c>
      <c r="C32" s="207" t="s">
        <v>29</v>
      </c>
      <c r="D32" s="9">
        <v>35</v>
      </c>
      <c r="F32" s="212">
        <f>D32*E32</f>
        <v>0</v>
      </c>
    </row>
    <row r="33" spans="2:30" ht="15.75" hidden="1" thickBot="1" x14ac:dyDescent="0.3">
      <c r="B33" s="206"/>
      <c r="C33" s="207"/>
      <c r="D33" s="9"/>
      <c r="F33" s="212"/>
    </row>
    <row r="34" spans="2:30" ht="15.75" hidden="1" thickBot="1" x14ac:dyDescent="0.3">
      <c r="B34" s="206" t="s">
        <v>36</v>
      </c>
      <c r="C34" s="207" t="s">
        <v>34</v>
      </c>
      <c r="D34" s="9">
        <v>100</v>
      </c>
      <c r="F34" s="212">
        <f>D34*E34</f>
        <v>0</v>
      </c>
    </row>
    <row r="35" spans="2:30" ht="15.75" hidden="1" thickBot="1" x14ac:dyDescent="0.3">
      <c r="B35" s="206" t="s">
        <v>33</v>
      </c>
      <c r="C35" s="207" t="s">
        <v>34</v>
      </c>
      <c r="D35" s="9">
        <v>8</v>
      </c>
      <c r="F35" s="212">
        <f>D35*E35</f>
        <v>0</v>
      </c>
    </row>
    <row r="36" spans="2:30" ht="15.75" hidden="1" thickBot="1" x14ac:dyDescent="0.3">
      <c r="B36" s="206"/>
      <c r="C36" s="207"/>
      <c r="D36" s="9"/>
      <c r="F36" s="212"/>
    </row>
    <row r="37" spans="2:30" ht="15.75" hidden="1" thickBot="1" x14ac:dyDescent="0.3">
      <c r="B37" s="206" t="s">
        <v>25</v>
      </c>
      <c r="C37" s="207" t="s">
        <v>31</v>
      </c>
      <c r="D37" s="9"/>
      <c r="F37" s="212">
        <f>SUM(F38:F41)</f>
        <v>0</v>
      </c>
    </row>
    <row r="38" spans="2:30" ht="15.75" hidden="1" thickBot="1" x14ac:dyDescent="0.3">
      <c r="B38" s="206" t="s">
        <v>32</v>
      </c>
      <c r="C38" s="207" t="s">
        <v>35</v>
      </c>
      <c r="D38" s="9">
        <f>[3]re!C11*D23</f>
        <v>3225</v>
      </c>
      <c r="F38" s="212">
        <f>D38*E38</f>
        <v>0</v>
      </c>
    </row>
    <row r="39" spans="2:30" ht="15.75" hidden="1" thickBot="1" x14ac:dyDescent="0.3">
      <c r="B39" s="206" t="s">
        <v>5</v>
      </c>
      <c r="C39" s="207" t="s">
        <v>35</v>
      </c>
      <c r="D39" s="19">
        <f>[3]re!C12*D23</f>
        <v>537.5</v>
      </c>
      <c r="F39" s="212">
        <f>D39*E39</f>
        <v>0</v>
      </c>
    </row>
    <row r="40" spans="2:30" ht="15.75" hidden="1" thickBot="1" x14ac:dyDescent="0.3">
      <c r="B40" s="206" t="s">
        <v>30</v>
      </c>
      <c r="C40" s="207" t="s">
        <v>29</v>
      </c>
      <c r="D40" s="9">
        <v>40</v>
      </c>
      <c r="F40" s="212">
        <f>D40*E40*E37</f>
        <v>0</v>
      </c>
    </row>
    <row r="41" spans="2:30" ht="15.75" hidden="1" thickBot="1" x14ac:dyDescent="0.3">
      <c r="B41" s="206" t="s">
        <v>7</v>
      </c>
      <c r="C41" s="207" t="s">
        <v>29</v>
      </c>
      <c r="D41" s="9">
        <v>20</v>
      </c>
      <c r="F41" s="212">
        <f>D41*E41*E37</f>
        <v>0</v>
      </c>
    </row>
    <row r="42" spans="2:30" ht="15.75" hidden="1" thickBot="1" x14ac:dyDescent="0.3">
      <c r="B42" s="206"/>
      <c r="F42" s="213"/>
    </row>
    <row r="43" spans="2:30" ht="15.75" hidden="1" thickBot="1" x14ac:dyDescent="0.3">
      <c r="B43" s="214" t="s">
        <v>8</v>
      </c>
      <c r="C43" s="12"/>
      <c r="D43" s="12"/>
      <c r="E43" s="12"/>
      <c r="F43" s="215">
        <f>SUM(F26:F37)</f>
        <v>0</v>
      </c>
    </row>
    <row r="44" spans="2:30" ht="15.75" hidden="1" thickBot="1" x14ac:dyDescent="0.3"/>
    <row r="45" spans="2:30" ht="18" thickBot="1" x14ac:dyDescent="0.35">
      <c r="B45" s="209" t="s">
        <v>75</v>
      </c>
      <c r="C45" s="210"/>
      <c r="D45" s="209"/>
      <c r="E45" s="209"/>
      <c r="F45" s="209"/>
      <c r="G45" s="316" t="s">
        <v>68</v>
      </c>
      <c r="H45" s="317"/>
      <c r="I45" s="317"/>
      <c r="J45" s="318"/>
      <c r="K45" s="319">
        <v>2021</v>
      </c>
      <c r="L45" s="320"/>
      <c r="M45" s="320"/>
      <c r="N45" s="321"/>
      <c r="O45" s="319">
        <v>2022</v>
      </c>
      <c r="P45" s="320"/>
      <c r="Q45" s="320"/>
      <c r="R45" s="321"/>
      <c r="S45" s="319">
        <v>2023</v>
      </c>
      <c r="T45" s="320"/>
      <c r="U45" s="320"/>
      <c r="V45" s="321"/>
      <c r="W45" s="319">
        <v>2024</v>
      </c>
      <c r="X45" s="320"/>
      <c r="Y45" s="320"/>
      <c r="Z45" s="321"/>
      <c r="AA45" s="319">
        <v>2025</v>
      </c>
      <c r="AB45" s="320"/>
      <c r="AC45" s="320"/>
      <c r="AD45" s="321"/>
    </row>
    <row r="46" spans="2:30" ht="16.5" thickTop="1" thickBot="1" x14ac:dyDescent="0.3">
      <c r="C46" s="207"/>
      <c r="G46" s="216" t="s">
        <v>39</v>
      </c>
      <c r="H46" s="217" t="s">
        <v>102</v>
      </c>
      <c r="I46" s="217" t="s">
        <v>66</v>
      </c>
      <c r="J46" s="218" t="s">
        <v>65</v>
      </c>
      <c r="K46" s="219" t="s">
        <v>39</v>
      </c>
      <c r="L46" s="220" t="s">
        <v>102</v>
      </c>
      <c r="M46" s="220" t="s">
        <v>66</v>
      </c>
      <c r="N46" s="221" t="s">
        <v>65</v>
      </c>
      <c r="O46" s="222" t="s">
        <v>39</v>
      </c>
      <c r="P46" s="220" t="s">
        <v>102</v>
      </c>
      <c r="Q46" s="223" t="s">
        <v>66</v>
      </c>
      <c r="R46" s="224" t="s">
        <v>65</v>
      </c>
      <c r="S46" s="225" t="s">
        <v>39</v>
      </c>
      <c r="T46" s="226" t="s">
        <v>102</v>
      </c>
      <c r="U46" s="226" t="s">
        <v>66</v>
      </c>
      <c r="V46" s="227" t="s">
        <v>65</v>
      </c>
      <c r="W46" s="228" t="s">
        <v>39</v>
      </c>
      <c r="X46" s="226" t="s">
        <v>102</v>
      </c>
      <c r="Y46" s="226" t="s">
        <v>66</v>
      </c>
      <c r="Z46" s="227" t="s">
        <v>65</v>
      </c>
      <c r="AA46" s="228" t="s">
        <v>39</v>
      </c>
      <c r="AB46" s="226" t="s">
        <v>102</v>
      </c>
      <c r="AC46" s="229" t="s">
        <v>66</v>
      </c>
      <c r="AD46" s="230" t="s">
        <v>65</v>
      </c>
    </row>
    <row r="47" spans="2:30" x14ac:dyDescent="0.25">
      <c r="C47" s="207"/>
      <c r="D47" s="207" t="s">
        <v>12</v>
      </c>
      <c r="E47" s="207" t="s">
        <v>10</v>
      </c>
      <c r="F47" s="207" t="s">
        <v>11</v>
      </c>
      <c r="G47" s="231"/>
      <c r="H47" s="232"/>
      <c r="I47" s="232"/>
      <c r="J47" s="233"/>
      <c r="K47" s="234"/>
      <c r="L47" s="235"/>
      <c r="M47" s="235"/>
      <c r="N47" s="236"/>
      <c r="O47" s="237"/>
      <c r="P47" s="235"/>
      <c r="Q47" s="235"/>
      <c r="R47" s="236"/>
      <c r="S47" s="238"/>
      <c r="T47" s="235"/>
      <c r="U47" s="232"/>
      <c r="V47" s="236"/>
      <c r="W47" s="238"/>
      <c r="X47" s="235"/>
      <c r="Y47" s="235"/>
      <c r="Z47" s="236"/>
      <c r="AA47" s="238"/>
      <c r="AB47" s="235"/>
      <c r="AC47" s="235"/>
      <c r="AD47" s="236"/>
    </row>
    <row r="48" spans="2:30" x14ac:dyDescent="0.25">
      <c r="B48" s="206" t="s">
        <v>126</v>
      </c>
      <c r="C48" s="207" t="s">
        <v>1</v>
      </c>
      <c r="D48" s="9">
        <v>2500</v>
      </c>
      <c r="E48" s="271"/>
      <c r="F48" s="212">
        <f>D48*E48</f>
        <v>0</v>
      </c>
      <c r="G48" s="239">
        <f>SUM(H48:J48)</f>
        <v>0</v>
      </c>
      <c r="H48" s="240">
        <f>L48+P48+T48+X48+AB48</f>
        <v>0</v>
      </c>
      <c r="I48" s="240">
        <f>M48+Q48+U48+Y48+AC48</f>
        <v>0</v>
      </c>
      <c r="J48" s="241"/>
      <c r="K48" s="242">
        <f>SUM(L48:N48)</f>
        <v>0</v>
      </c>
      <c r="L48" s="243"/>
      <c r="M48" s="243"/>
      <c r="N48" s="241"/>
      <c r="O48" s="242">
        <f t="shared" ref="O48:O61" si="0">SUM(P48:R48)</f>
        <v>0</v>
      </c>
      <c r="P48" s="243"/>
      <c r="Q48" s="243"/>
      <c r="R48" s="241"/>
      <c r="S48" s="244">
        <f>SUM(T48:V48)</f>
        <v>0</v>
      </c>
      <c r="T48" s="243"/>
      <c r="U48" s="240"/>
      <c r="V48" s="241"/>
      <c r="W48" s="244">
        <f>SUM(X48:Z48)</f>
        <v>0</v>
      </c>
      <c r="X48" s="243"/>
      <c r="Y48" s="243"/>
      <c r="Z48" s="241"/>
      <c r="AA48" s="244">
        <f>SUM(AB48:AD48)</f>
        <v>0</v>
      </c>
      <c r="AB48" s="243"/>
      <c r="AC48" s="243"/>
      <c r="AD48" s="241"/>
    </row>
    <row r="49" spans="2:30" x14ac:dyDescent="0.25">
      <c r="B49" s="206" t="s">
        <v>4</v>
      </c>
      <c r="C49" s="207" t="s">
        <v>6</v>
      </c>
      <c r="D49" s="9"/>
      <c r="E49" s="204">
        <v>0</v>
      </c>
      <c r="F49" s="212">
        <f>D49*E49</f>
        <v>0</v>
      </c>
      <c r="G49" s="239">
        <f t="shared" ref="G49:G61" si="1">SUM(H49:J49)</f>
        <v>0</v>
      </c>
      <c r="H49" s="240">
        <f t="shared" ref="H49:J61" si="2">L49+P49+T49+X49+AB49</f>
        <v>0</v>
      </c>
      <c r="I49" s="240">
        <f t="shared" si="2"/>
        <v>0</v>
      </c>
      <c r="J49" s="241">
        <f t="shared" si="2"/>
        <v>0</v>
      </c>
      <c r="K49" s="242">
        <f t="shared" ref="K49:K61" si="3">SUM(L49:N49)</f>
        <v>0</v>
      </c>
      <c r="L49" s="243"/>
      <c r="M49" s="243"/>
      <c r="N49" s="241">
        <f t="shared" ref="N49:N56" si="4">F49</f>
        <v>0</v>
      </c>
      <c r="O49" s="242">
        <f t="shared" si="0"/>
        <v>0</v>
      </c>
      <c r="P49" s="243"/>
      <c r="Q49" s="243"/>
      <c r="R49" s="241">
        <f t="shared" ref="R49:R56" si="5">F49</f>
        <v>0</v>
      </c>
      <c r="S49" s="244">
        <f>SUM(T49:V49)</f>
        <v>0</v>
      </c>
      <c r="T49" s="243"/>
      <c r="U49" s="240"/>
      <c r="V49" s="241"/>
      <c r="W49" s="244">
        <f>SUM(X49:Z49)</f>
        <v>0</v>
      </c>
      <c r="X49" s="243"/>
      <c r="Y49" s="243"/>
      <c r="Z49" s="241"/>
      <c r="AA49" s="244">
        <f>SUM(AB49:AD49)</f>
        <v>0</v>
      </c>
      <c r="AB49" s="243"/>
      <c r="AC49" s="243"/>
      <c r="AD49" s="241"/>
    </row>
    <row r="50" spans="2:30" x14ac:dyDescent="0.25">
      <c r="B50" s="206" t="s">
        <v>223</v>
      </c>
      <c r="C50" s="207" t="s">
        <v>224</v>
      </c>
      <c r="D50" s="275">
        <v>500</v>
      </c>
      <c r="E50" s="259">
        <v>50</v>
      </c>
      <c r="F50" s="276">
        <f>D50*E50</f>
        <v>25000</v>
      </c>
      <c r="G50" s="239">
        <f t="shared" si="1"/>
        <v>25000</v>
      </c>
      <c r="H50" s="240">
        <f t="shared" si="2"/>
        <v>25000</v>
      </c>
      <c r="I50" s="240">
        <f t="shared" si="2"/>
        <v>0</v>
      </c>
      <c r="J50" s="241">
        <f t="shared" si="2"/>
        <v>0</v>
      </c>
      <c r="K50" s="242">
        <f t="shared" si="3"/>
        <v>5000</v>
      </c>
      <c r="L50" s="243">
        <f>D50*10</f>
        <v>5000</v>
      </c>
      <c r="M50" s="243"/>
      <c r="N50" s="241"/>
      <c r="O50" s="242">
        <f t="shared" si="0"/>
        <v>5000</v>
      </c>
      <c r="P50" s="243">
        <f>D50*10</f>
        <v>5000</v>
      </c>
      <c r="Q50" s="243"/>
      <c r="R50" s="241"/>
      <c r="S50" s="244">
        <f>SUM(T50:V50)</f>
        <v>5000</v>
      </c>
      <c r="T50" s="243">
        <f>D50*10</f>
        <v>5000</v>
      </c>
      <c r="U50" s="240"/>
      <c r="V50" s="241"/>
      <c r="W50" s="244">
        <f>SUM(X50:Z50)</f>
        <v>5000</v>
      </c>
      <c r="X50" s="243">
        <f>D50*10</f>
        <v>5000</v>
      </c>
      <c r="Y50" s="243"/>
      <c r="Z50" s="241"/>
      <c r="AA50" s="244">
        <f>SUM(AB50:AD50)</f>
        <v>5000</v>
      </c>
      <c r="AB50" s="243">
        <f>D50*10</f>
        <v>5000</v>
      </c>
      <c r="AC50" s="243"/>
      <c r="AD50" s="241"/>
    </row>
    <row r="51" spans="2:30" x14ac:dyDescent="0.25">
      <c r="B51" s="206" t="s">
        <v>225</v>
      </c>
      <c r="C51" s="207" t="s">
        <v>29</v>
      </c>
      <c r="D51" s="275">
        <v>150</v>
      </c>
      <c r="E51" s="259">
        <v>100</v>
      </c>
      <c r="F51" s="276">
        <f>D51*E51</f>
        <v>15000</v>
      </c>
      <c r="G51" s="239">
        <f t="shared" si="1"/>
        <v>15000</v>
      </c>
      <c r="H51" s="240">
        <f t="shared" si="2"/>
        <v>15000</v>
      </c>
      <c r="I51" s="240">
        <f t="shared" si="2"/>
        <v>0</v>
      </c>
      <c r="J51" s="241"/>
      <c r="K51" s="242">
        <f t="shared" si="3"/>
        <v>3000</v>
      </c>
      <c r="L51" s="243">
        <f>D51*20</f>
        <v>3000</v>
      </c>
      <c r="M51" s="243"/>
      <c r="N51" s="241"/>
      <c r="O51" s="242">
        <f t="shared" si="0"/>
        <v>3000</v>
      </c>
      <c r="P51" s="243">
        <f>D51*20</f>
        <v>3000</v>
      </c>
      <c r="Q51" s="243"/>
      <c r="R51" s="241"/>
      <c r="S51" s="244">
        <f>SUM(T51:V51)</f>
        <v>3000</v>
      </c>
      <c r="T51" s="243">
        <f>D51*20</f>
        <v>3000</v>
      </c>
      <c r="U51" s="240"/>
      <c r="V51" s="241"/>
      <c r="W51" s="244">
        <f>SUM(X51:Z51)</f>
        <v>3000</v>
      </c>
      <c r="X51" s="243">
        <f>D51*20</f>
        <v>3000</v>
      </c>
      <c r="Y51" s="243"/>
      <c r="Z51" s="241"/>
      <c r="AA51" s="244">
        <f>SUM(AB51:AD51)</f>
        <v>3000</v>
      </c>
      <c r="AB51" s="243">
        <f>D51*20</f>
        <v>3000</v>
      </c>
      <c r="AC51" s="243"/>
      <c r="AD51" s="241"/>
    </row>
    <row r="52" spans="2:30" x14ac:dyDescent="0.25">
      <c r="B52" s="206" t="s">
        <v>226</v>
      </c>
      <c r="C52" s="207" t="s">
        <v>29</v>
      </c>
      <c r="D52" s="275">
        <v>500</v>
      </c>
      <c r="E52" s="259">
        <v>75</v>
      </c>
      <c r="F52" s="276">
        <f>D52*E52</f>
        <v>37500</v>
      </c>
      <c r="G52" s="239">
        <f t="shared" si="1"/>
        <v>37500</v>
      </c>
      <c r="H52" s="240">
        <f t="shared" si="2"/>
        <v>37500</v>
      </c>
      <c r="I52" s="240">
        <f t="shared" si="2"/>
        <v>0</v>
      </c>
      <c r="J52" s="241">
        <f t="shared" si="2"/>
        <v>0</v>
      </c>
      <c r="K52" s="242">
        <f t="shared" si="3"/>
        <v>37500</v>
      </c>
      <c r="L52" s="243">
        <f>F52</f>
        <v>37500</v>
      </c>
      <c r="M52" s="243"/>
      <c r="N52" s="241"/>
      <c r="O52" s="242">
        <f t="shared" si="0"/>
        <v>0</v>
      </c>
      <c r="P52" s="243"/>
      <c r="Q52" s="243"/>
      <c r="R52" s="241"/>
      <c r="S52" s="244">
        <f t="shared" ref="S52:S61" si="6">SUM(T52:V52)</f>
        <v>0</v>
      </c>
      <c r="T52" s="243"/>
      <c r="U52" s="240"/>
      <c r="V52" s="241"/>
      <c r="W52" s="244">
        <f t="shared" ref="W52:W61" si="7">SUM(X52:Z52)</f>
        <v>0</v>
      </c>
      <c r="X52" s="243"/>
      <c r="Y52" s="243"/>
      <c r="Z52" s="241"/>
      <c r="AA52" s="244">
        <f t="shared" ref="AA52:AA61" si="8">SUM(AB52:AD52)</f>
        <v>0</v>
      </c>
      <c r="AB52" s="243"/>
      <c r="AC52" s="243"/>
      <c r="AD52" s="241"/>
    </row>
    <row r="53" spans="2:30" x14ac:dyDescent="0.25">
      <c r="B53" s="206"/>
      <c r="C53" s="207"/>
      <c r="D53" s="9"/>
      <c r="F53" s="212"/>
      <c r="G53" s="239">
        <f t="shared" si="1"/>
        <v>0</v>
      </c>
      <c r="H53" s="240">
        <f t="shared" si="2"/>
        <v>0</v>
      </c>
      <c r="I53" s="240">
        <f t="shared" si="2"/>
        <v>0</v>
      </c>
      <c r="J53" s="241">
        <f t="shared" si="2"/>
        <v>0</v>
      </c>
      <c r="K53" s="242">
        <f t="shared" si="3"/>
        <v>0</v>
      </c>
      <c r="L53" s="243"/>
      <c r="M53" s="243"/>
      <c r="N53" s="241">
        <f t="shared" si="4"/>
        <v>0</v>
      </c>
      <c r="O53" s="242">
        <f t="shared" si="0"/>
        <v>0</v>
      </c>
      <c r="P53" s="243"/>
      <c r="Q53" s="243"/>
      <c r="R53" s="241">
        <f t="shared" si="5"/>
        <v>0</v>
      </c>
      <c r="S53" s="244">
        <f t="shared" si="6"/>
        <v>0</v>
      </c>
      <c r="T53" s="243"/>
      <c r="U53" s="240"/>
      <c r="V53" s="241"/>
      <c r="W53" s="244">
        <f t="shared" si="7"/>
        <v>0</v>
      </c>
      <c r="X53" s="243"/>
      <c r="Y53" s="243"/>
      <c r="Z53" s="241"/>
      <c r="AA53" s="244">
        <f t="shared" si="8"/>
        <v>0</v>
      </c>
      <c r="AB53" s="243"/>
      <c r="AC53" s="243"/>
      <c r="AD53" s="241"/>
    </row>
    <row r="54" spans="2:30" x14ac:dyDescent="0.25">
      <c r="B54" s="206" t="s">
        <v>129</v>
      </c>
      <c r="C54" s="207" t="s">
        <v>34</v>
      </c>
      <c r="D54" s="9">
        <v>2500</v>
      </c>
      <c r="F54" s="212">
        <f>D54*E54</f>
        <v>0</v>
      </c>
      <c r="G54" s="239">
        <f t="shared" si="1"/>
        <v>0</v>
      </c>
      <c r="H54" s="240">
        <f t="shared" si="2"/>
        <v>0</v>
      </c>
      <c r="I54" s="240">
        <f t="shared" si="2"/>
        <v>0</v>
      </c>
      <c r="J54" s="241">
        <f t="shared" si="2"/>
        <v>0</v>
      </c>
      <c r="K54" s="242"/>
      <c r="L54" s="243">
        <f>F54/2</f>
        <v>0</v>
      </c>
      <c r="M54" s="243"/>
      <c r="N54" s="241"/>
      <c r="O54" s="242">
        <f t="shared" si="0"/>
        <v>0</v>
      </c>
      <c r="P54" s="243"/>
      <c r="Q54" s="243"/>
      <c r="R54" s="241"/>
      <c r="S54" s="244">
        <f t="shared" si="6"/>
        <v>0</v>
      </c>
      <c r="T54" s="243"/>
      <c r="U54" s="240"/>
      <c r="V54" s="241"/>
      <c r="W54" s="244">
        <f t="shared" si="7"/>
        <v>0</v>
      </c>
      <c r="X54" s="243"/>
      <c r="Y54" s="243"/>
      <c r="Z54" s="241"/>
      <c r="AA54" s="244">
        <f t="shared" si="8"/>
        <v>0</v>
      </c>
      <c r="AB54" s="243"/>
      <c r="AC54" s="243"/>
      <c r="AD54" s="241"/>
    </row>
    <row r="55" spans="2:30" x14ac:dyDescent="0.25">
      <c r="B55" s="206" t="s">
        <v>33</v>
      </c>
      <c r="C55" s="207" t="s">
        <v>34</v>
      </c>
      <c r="D55" s="9">
        <v>8</v>
      </c>
      <c r="E55" s="204">
        <v>0</v>
      </c>
      <c r="F55" s="212">
        <f>D55*E55</f>
        <v>0</v>
      </c>
      <c r="G55" s="239">
        <f t="shared" si="1"/>
        <v>0</v>
      </c>
      <c r="H55" s="240">
        <f t="shared" si="2"/>
        <v>0</v>
      </c>
      <c r="I55" s="240">
        <f t="shared" si="2"/>
        <v>0</v>
      </c>
      <c r="J55" s="241">
        <f t="shared" si="2"/>
        <v>0</v>
      </c>
      <c r="K55" s="242">
        <f t="shared" si="3"/>
        <v>0</v>
      </c>
      <c r="L55" s="243">
        <f>F55</f>
        <v>0</v>
      </c>
      <c r="M55" s="243"/>
      <c r="N55" s="241">
        <f t="shared" si="4"/>
        <v>0</v>
      </c>
      <c r="O55" s="242">
        <f t="shared" si="0"/>
        <v>0</v>
      </c>
      <c r="P55" s="243"/>
      <c r="Q55" s="243"/>
      <c r="R55" s="241">
        <f t="shared" si="5"/>
        <v>0</v>
      </c>
      <c r="S55" s="244">
        <f t="shared" si="6"/>
        <v>0</v>
      </c>
      <c r="T55" s="243"/>
      <c r="U55" s="240"/>
      <c r="V55" s="241"/>
      <c r="W55" s="244">
        <f t="shared" si="7"/>
        <v>0</v>
      </c>
      <c r="X55" s="243"/>
      <c r="Y55" s="243"/>
      <c r="Z55" s="241"/>
      <c r="AA55" s="244">
        <f t="shared" si="8"/>
        <v>0</v>
      </c>
      <c r="AB55" s="243"/>
      <c r="AC55" s="243"/>
      <c r="AD55" s="241"/>
    </row>
    <row r="56" spans="2:30" x14ac:dyDescent="0.25">
      <c r="B56" s="206"/>
      <c r="C56" s="207"/>
      <c r="D56" s="9"/>
      <c r="F56" s="212"/>
      <c r="G56" s="239">
        <f t="shared" si="1"/>
        <v>0</v>
      </c>
      <c r="H56" s="240">
        <f t="shared" si="2"/>
        <v>0</v>
      </c>
      <c r="I56" s="240">
        <f t="shared" si="2"/>
        <v>0</v>
      </c>
      <c r="J56" s="241">
        <f t="shared" si="2"/>
        <v>0</v>
      </c>
      <c r="K56" s="242">
        <f t="shared" si="3"/>
        <v>0</v>
      </c>
      <c r="L56" s="243"/>
      <c r="M56" s="243"/>
      <c r="N56" s="241">
        <f t="shared" si="4"/>
        <v>0</v>
      </c>
      <c r="O56" s="242">
        <f t="shared" si="0"/>
        <v>0</v>
      </c>
      <c r="P56" s="243"/>
      <c r="Q56" s="243"/>
      <c r="R56" s="241">
        <f t="shared" si="5"/>
        <v>0</v>
      </c>
      <c r="S56" s="244">
        <f t="shared" si="6"/>
        <v>0</v>
      </c>
      <c r="T56" s="243"/>
      <c r="U56" s="240"/>
      <c r="V56" s="241"/>
      <c r="W56" s="244">
        <f t="shared" si="7"/>
        <v>0</v>
      </c>
      <c r="X56" s="243"/>
      <c r="Y56" s="243"/>
      <c r="Z56" s="241"/>
      <c r="AA56" s="244">
        <f t="shared" si="8"/>
        <v>0</v>
      </c>
      <c r="AB56" s="243"/>
      <c r="AC56" s="243"/>
      <c r="AD56" s="241"/>
    </row>
    <row r="57" spans="2:30" x14ac:dyDescent="0.25">
      <c r="B57" s="247"/>
      <c r="C57" s="207"/>
      <c r="D57" s="9"/>
      <c r="F57" s="248">
        <f>SUM(F58:F61)</f>
        <v>0</v>
      </c>
      <c r="G57" s="239">
        <f t="shared" si="1"/>
        <v>0</v>
      </c>
      <c r="H57" s="240">
        <f t="shared" si="2"/>
        <v>0</v>
      </c>
      <c r="I57" s="240">
        <f t="shared" si="2"/>
        <v>0</v>
      </c>
      <c r="J57" s="241">
        <f t="shared" si="2"/>
        <v>0</v>
      </c>
      <c r="K57" s="242">
        <f t="shared" si="3"/>
        <v>0</v>
      </c>
      <c r="L57" s="243"/>
      <c r="M57" s="243"/>
      <c r="N57" s="241"/>
      <c r="O57" s="242">
        <f t="shared" si="0"/>
        <v>0</v>
      </c>
      <c r="P57" s="243"/>
      <c r="Q57" s="243"/>
      <c r="R57" s="241">
        <f>F57</f>
        <v>0</v>
      </c>
      <c r="S57" s="244">
        <f t="shared" si="6"/>
        <v>0</v>
      </c>
      <c r="T57" s="243"/>
      <c r="U57" s="240"/>
      <c r="V57" s="241"/>
      <c r="W57" s="244">
        <f t="shared" si="7"/>
        <v>0</v>
      </c>
      <c r="X57" s="243"/>
      <c r="Y57" s="243"/>
      <c r="Z57" s="241"/>
      <c r="AA57" s="244">
        <f t="shared" si="8"/>
        <v>0</v>
      </c>
      <c r="AB57" s="243"/>
      <c r="AC57" s="243"/>
      <c r="AD57" s="241"/>
    </row>
    <row r="58" spans="2:30" x14ac:dyDescent="0.25">
      <c r="B58" s="247"/>
      <c r="C58" s="207"/>
      <c r="D58" s="19"/>
      <c r="F58" s="248">
        <f>D58*E58</f>
        <v>0</v>
      </c>
      <c r="G58" s="239">
        <f t="shared" si="1"/>
        <v>0</v>
      </c>
      <c r="H58" s="240">
        <f t="shared" si="2"/>
        <v>0</v>
      </c>
      <c r="I58" s="240">
        <f t="shared" si="2"/>
        <v>0</v>
      </c>
      <c r="J58" s="241">
        <f t="shared" si="2"/>
        <v>0</v>
      </c>
      <c r="K58" s="242">
        <f t="shared" si="3"/>
        <v>0</v>
      </c>
      <c r="L58" s="243"/>
      <c r="M58" s="243"/>
      <c r="N58" s="241"/>
      <c r="O58" s="242">
        <f t="shared" si="0"/>
        <v>0</v>
      </c>
      <c r="P58" s="243"/>
      <c r="Q58" s="243"/>
      <c r="R58" s="241">
        <f>F58</f>
        <v>0</v>
      </c>
      <c r="S58" s="244">
        <f t="shared" si="6"/>
        <v>0</v>
      </c>
      <c r="T58" s="243"/>
      <c r="U58" s="240"/>
      <c r="V58" s="241"/>
      <c r="W58" s="244">
        <f t="shared" si="7"/>
        <v>0</v>
      </c>
      <c r="X58" s="243"/>
      <c r="Y58" s="243"/>
      <c r="Z58" s="241"/>
      <c r="AA58" s="244">
        <f t="shared" si="8"/>
        <v>0</v>
      </c>
      <c r="AB58" s="243"/>
      <c r="AC58" s="243"/>
      <c r="AD58" s="241"/>
    </row>
    <row r="59" spans="2:30" x14ac:dyDescent="0.25">
      <c r="B59" s="206" t="s">
        <v>5</v>
      </c>
      <c r="C59" s="207" t="s">
        <v>35</v>
      </c>
      <c r="D59" s="19">
        <f>[3]re!C12*D23</f>
        <v>537.5</v>
      </c>
      <c r="E59" s="204">
        <v>0</v>
      </c>
      <c r="F59" s="248">
        <f>D59*E59</f>
        <v>0</v>
      </c>
      <c r="G59" s="239">
        <f t="shared" si="1"/>
        <v>0</v>
      </c>
      <c r="H59" s="240">
        <f t="shared" si="2"/>
        <v>0</v>
      </c>
      <c r="I59" s="240">
        <f t="shared" si="2"/>
        <v>0</v>
      </c>
      <c r="J59" s="241">
        <f t="shared" si="2"/>
        <v>0</v>
      </c>
      <c r="K59" s="242">
        <f t="shared" si="3"/>
        <v>0</v>
      </c>
      <c r="L59" s="243"/>
      <c r="M59" s="243"/>
      <c r="N59" s="241"/>
      <c r="O59" s="242">
        <f t="shared" si="0"/>
        <v>0</v>
      </c>
      <c r="P59" s="243"/>
      <c r="Q59" s="243"/>
      <c r="R59" s="241">
        <f>F59</f>
        <v>0</v>
      </c>
      <c r="S59" s="244">
        <f t="shared" si="6"/>
        <v>0</v>
      </c>
      <c r="T59" s="243"/>
      <c r="U59" s="240"/>
      <c r="V59" s="241"/>
      <c r="W59" s="244">
        <f t="shared" si="7"/>
        <v>0</v>
      </c>
      <c r="X59" s="243"/>
      <c r="Y59" s="243"/>
      <c r="Z59" s="241"/>
      <c r="AA59" s="244">
        <f t="shared" si="8"/>
        <v>0</v>
      </c>
      <c r="AB59" s="243"/>
      <c r="AC59" s="243"/>
      <c r="AD59" s="241"/>
    </row>
    <row r="60" spans="2:30" x14ac:dyDescent="0.25">
      <c r="B60" s="206" t="s">
        <v>30</v>
      </c>
      <c r="C60" s="207" t="s">
        <v>29</v>
      </c>
      <c r="D60" s="9">
        <v>40</v>
      </c>
      <c r="E60" s="204">
        <v>0</v>
      </c>
      <c r="F60" s="248">
        <f>D60*E60*E57</f>
        <v>0</v>
      </c>
      <c r="G60" s="239">
        <f t="shared" si="1"/>
        <v>0</v>
      </c>
      <c r="H60" s="240">
        <f t="shared" si="2"/>
        <v>0</v>
      </c>
      <c r="I60" s="240">
        <f t="shared" si="2"/>
        <v>0</v>
      </c>
      <c r="J60" s="241">
        <f t="shared" si="2"/>
        <v>0</v>
      </c>
      <c r="K60" s="242">
        <f t="shared" si="3"/>
        <v>0</v>
      </c>
      <c r="L60" s="243"/>
      <c r="M60" s="243"/>
      <c r="N60" s="241"/>
      <c r="O60" s="242">
        <f t="shared" si="0"/>
        <v>0</v>
      </c>
      <c r="P60" s="243"/>
      <c r="Q60" s="243"/>
      <c r="R60" s="241">
        <f>F60</f>
        <v>0</v>
      </c>
      <c r="S60" s="244">
        <f t="shared" si="6"/>
        <v>0</v>
      </c>
      <c r="T60" s="243"/>
      <c r="U60" s="240"/>
      <c r="V60" s="241"/>
      <c r="W60" s="244">
        <f t="shared" si="7"/>
        <v>0</v>
      </c>
      <c r="X60" s="243"/>
      <c r="Y60" s="243"/>
      <c r="Z60" s="241"/>
      <c r="AA60" s="244">
        <f t="shared" si="8"/>
        <v>0</v>
      </c>
      <c r="AB60" s="243"/>
      <c r="AC60" s="243"/>
      <c r="AD60" s="241"/>
    </row>
    <row r="61" spans="2:30" x14ac:dyDescent="0.25">
      <c r="B61" s="206" t="s">
        <v>7</v>
      </c>
      <c r="C61" s="207" t="s">
        <v>29</v>
      </c>
      <c r="D61" s="9">
        <v>20</v>
      </c>
      <c r="E61" s="204">
        <v>0</v>
      </c>
      <c r="F61" s="248">
        <f>D61*E61*E57</f>
        <v>0</v>
      </c>
      <c r="G61" s="239">
        <f t="shared" si="1"/>
        <v>0</v>
      </c>
      <c r="H61" s="240">
        <f t="shared" si="2"/>
        <v>0</v>
      </c>
      <c r="I61" s="240">
        <f t="shared" si="2"/>
        <v>0</v>
      </c>
      <c r="J61" s="241">
        <f t="shared" si="2"/>
        <v>0</v>
      </c>
      <c r="K61" s="242">
        <f t="shared" si="3"/>
        <v>0</v>
      </c>
      <c r="L61" s="243"/>
      <c r="M61" s="243"/>
      <c r="N61" s="241"/>
      <c r="O61" s="242">
        <f t="shared" si="0"/>
        <v>0</v>
      </c>
      <c r="P61" s="243"/>
      <c r="Q61" s="243"/>
      <c r="R61" s="241">
        <f>F61</f>
        <v>0</v>
      </c>
      <c r="S61" s="244">
        <f t="shared" si="6"/>
        <v>0</v>
      </c>
      <c r="T61" s="243"/>
      <c r="U61" s="240"/>
      <c r="V61" s="241"/>
      <c r="W61" s="244">
        <f t="shared" si="7"/>
        <v>0</v>
      </c>
      <c r="X61" s="243"/>
      <c r="Y61" s="243"/>
      <c r="Z61" s="241"/>
      <c r="AA61" s="244">
        <f t="shared" si="8"/>
        <v>0</v>
      </c>
      <c r="AB61" s="243"/>
      <c r="AC61" s="243"/>
      <c r="AD61" s="241"/>
    </row>
    <row r="62" spans="2:30" ht="15.75" thickBot="1" x14ac:dyDescent="0.3">
      <c r="B62" s="206"/>
      <c r="F62" s="213"/>
      <c r="G62" s="239"/>
      <c r="H62" s="240"/>
      <c r="I62" s="240"/>
      <c r="J62" s="241"/>
      <c r="K62" s="242"/>
      <c r="L62" s="243"/>
      <c r="M62" s="243"/>
      <c r="N62" s="241"/>
      <c r="O62" s="242"/>
      <c r="P62" s="243"/>
      <c r="Q62" s="243"/>
      <c r="R62" s="241"/>
      <c r="S62" s="244"/>
      <c r="T62" s="243"/>
      <c r="U62" s="240"/>
      <c r="V62" s="241"/>
      <c r="W62" s="244"/>
      <c r="X62" s="243"/>
      <c r="Y62" s="243"/>
      <c r="Z62" s="241"/>
      <c r="AA62" s="244"/>
      <c r="AB62" s="243"/>
      <c r="AC62" s="243"/>
      <c r="AD62" s="241"/>
    </row>
    <row r="63" spans="2:30" ht="15.75" thickBot="1" x14ac:dyDescent="0.3">
      <c r="B63" s="214" t="s">
        <v>8</v>
      </c>
      <c r="C63" s="12"/>
      <c r="D63" s="12"/>
      <c r="E63" s="12"/>
      <c r="F63" s="249">
        <f>SUM(F48:F57)</f>
        <v>77500</v>
      </c>
      <c r="G63" s="250">
        <f t="shared" ref="G63:AD63" si="9">SUM(G48:G61)</f>
        <v>77500</v>
      </c>
      <c r="H63" s="251">
        <f t="shared" si="9"/>
        <v>77500</v>
      </c>
      <c r="I63" s="251">
        <f t="shared" si="9"/>
        <v>0</v>
      </c>
      <c r="J63" s="251">
        <f t="shared" si="9"/>
        <v>0</v>
      </c>
      <c r="K63" s="252">
        <f t="shared" si="9"/>
        <v>45500</v>
      </c>
      <c r="L63" s="251">
        <f t="shared" si="9"/>
        <v>45500</v>
      </c>
      <c r="M63" s="251">
        <f t="shared" si="9"/>
        <v>0</v>
      </c>
      <c r="N63" s="251">
        <f t="shared" si="9"/>
        <v>0</v>
      </c>
      <c r="O63" s="252">
        <f t="shared" si="9"/>
        <v>8000</v>
      </c>
      <c r="P63" s="251">
        <f t="shared" si="9"/>
        <v>8000</v>
      </c>
      <c r="Q63" s="251">
        <f t="shared" si="9"/>
        <v>0</v>
      </c>
      <c r="R63" s="251">
        <f t="shared" si="9"/>
        <v>0</v>
      </c>
      <c r="S63" s="253">
        <f t="shared" si="9"/>
        <v>8000</v>
      </c>
      <c r="T63" s="253">
        <f t="shared" si="9"/>
        <v>8000</v>
      </c>
      <c r="U63" s="253">
        <f t="shared" si="9"/>
        <v>0</v>
      </c>
      <c r="V63" s="253">
        <f t="shared" si="9"/>
        <v>0</v>
      </c>
      <c r="W63" s="253">
        <f t="shared" si="9"/>
        <v>8000</v>
      </c>
      <c r="X63" s="253">
        <f t="shared" si="9"/>
        <v>8000</v>
      </c>
      <c r="Y63" s="253">
        <f t="shared" si="9"/>
        <v>0</v>
      </c>
      <c r="Z63" s="253">
        <f t="shared" si="9"/>
        <v>0</v>
      </c>
      <c r="AA63" s="253">
        <f t="shared" si="9"/>
        <v>8000</v>
      </c>
      <c r="AB63" s="253">
        <f t="shared" si="9"/>
        <v>8000</v>
      </c>
      <c r="AC63" s="253">
        <f t="shared" si="9"/>
        <v>0</v>
      </c>
      <c r="AD63" s="253">
        <f t="shared" si="9"/>
        <v>0</v>
      </c>
    </row>
    <row r="65" spans="2:6" x14ac:dyDescent="0.25">
      <c r="B65" s="247" t="s">
        <v>299</v>
      </c>
    </row>
    <row r="66" spans="2:6" x14ac:dyDescent="0.25">
      <c r="B66" s="247" t="s">
        <v>300</v>
      </c>
    </row>
    <row r="67" spans="2:6" x14ac:dyDescent="0.25">
      <c r="F67" s="257"/>
    </row>
    <row r="68" spans="2:6" x14ac:dyDescent="0.25">
      <c r="F68" s="257"/>
    </row>
    <row r="69" spans="2:6" x14ac:dyDescent="0.25">
      <c r="F69" s="257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zoomScale="80" zoomScaleNormal="80" workbookViewId="0">
      <selection activeCell="J50" sqref="J5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2" spans="2:4" x14ac:dyDescent="0.25">
      <c r="B2" s="187" t="s">
        <v>210</v>
      </c>
    </row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97</v>
      </c>
    </row>
    <row r="6" spans="2:4" x14ac:dyDescent="0.25">
      <c r="B6" s="154" t="s">
        <v>198</v>
      </c>
    </row>
    <row r="7" spans="2:4" x14ac:dyDescent="0.25">
      <c r="B7" s="142"/>
    </row>
    <row r="8" spans="2:4" x14ac:dyDescent="0.25">
      <c r="B8" s="142" t="s">
        <v>168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126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>
        <f>N48+R48+V48+Z48+AD48</f>
        <v>0</v>
      </c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H61" si="5">L49+P49+T49+X49+AB49</f>
        <v>0</v>
      </c>
      <c r="I49" s="73">
        <f t="shared" ref="I49:I61" si="6">M49+Q49+U49+Y49+AC49</f>
        <v>0</v>
      </c>
      <c r="J49" s="69">
        <f t="shared" ref="J49:J61" si="7">N49+R49+V49+Z49+AD49</f>
        <v>0</v>
      </c>
      <c r="K49" s="82">
        <f t="shared" ref="K49:K61" si="8">SUM(L49:N49)</f>
        <v>0</v>
      </c>
      <c r="L49" s="76"/>
      <c r="M49" s="76"/>
      <c r="N49" s="69">
        <f t="shared" ref="N49:N56" si="9">F49</f>
        <v>0</v>
      </c>
      <c r="O49" s="82">
        <f t="shared" si="0"/>
        <v>0</v>
      </c>
      <c r="P49" s="76"/>
      <c r="Q49" s="76"/>
      <c r="R49" s="69">
        <f t="shared" ref="R49:R56" si="10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220</v>
      </c>
      <c r="C50" s="7" t="s">
        <v>221</v>
      </c>
      <c r="D50" s="9">
        <v>960</v>
      </c>
      <c r="E50">
        <v>50</v>
      </c>
      <c r="F50" s="10">
        <f>D50*E50</f>
        <v>48000</v>
      </c>
      <c r="G50" s="85">
        <f t="shared" si="4"/>
        <v>48000</v>
      </c>
      <c r="H50" s="73">
        <f t="shared" si="5"/>
        <v>48000</v>
      </c>
      <c r="I50" s="73">
        <f t="shared" si="6"/>
        <v>0</v>
      </c>
      <c r="J50" s="69">
        <f t="shared" si="7"/>
        <v>0</v>
      </c>
      <c r="K50" s="82">
        <f t="shared" si="8"/>
        <v>9600</v>
      </c>
      <c r="L50" s="76">
        <f>D50*10</f>
        <v>9600</v>
      </c>
      <c r="M50" s="76"/>
      <c r="N50" s="69"/>
      <c r="O50" s="82">
        <f t="shared" si="0"/>
        <v>9600</v>
      </c>
      <c r="P50" s="76">
        <f>D50*10</f>
        <v>9600</v>
      </c>
      <c r="Q50" s="76"/>
      <c r="R50" s="69"/>
      <c r="S50" s="79">
        <f t="shared" si="1"/>
        <v>9600</v>
      </c>
      <c r="T50" s="76">
        <f>D50*10</f>
        <v>9600</v>
      </c>
      <c r="U50" s="73"/>
      <c r="V50" s="69"/>
      <c r="W50" s="79">
        <f t="shared" si="2"/>
        <v>9600</v>
      </c>
      <c r="X50" s="76">
        <f>D50*10</f>
        <v>9600</v>
      </c>
      <c r="Y50" s="76"/>
      <c r="Z50" s="69"/>
      <c r="AA50" s="79">
        <f t="shared" si="3"/>
        <v>9600</v>
      </c>
      <c r="AB50" s="76">
        <f>D50*10</f>
        <v>9600</v>
      </c>
      <c r="AC50" s="76"/>
      <c r="AD50" s="69"/>
    </row>
    <row r="51" spans="2:30" x14ac:dyDescent="0.25">
      <c r="B51" s="4" t="s">
        <v>222</v>
      </c>
      <c r="C51" s="7" t="s">
        <v>29</v>
      </c>
      <c r="D51" s="9">
        <v>100</v>
      </c>
      <c r="E51">
        <v>50</v>
      </c>
      <c r="F51" s="10">
        <f>D51*E51</f>
        <v>5000</v>
      </c>
      <c r="G51" s="85">
        <f t="shared" si="4"/>
        <v>5000</v>
      </c>
      <c r="H51" s="73">
        <f t="shared" si="5"/>
        <v>5000</v>
      </c>
      <c r="I51" s="73">
        <f t="shared" si="6"/>
        <v>0</v>
      </c>
      <c r="J51" s="69">
        <f t="shared" si="7"/>
        <v>0</v>
      </c>
      <c r="K51" s="82">
        <f t="shared" si="8"/>
        <v>1000</v>
      </c>
      <c r="L51" s="76">
        <f>D51*10</f>
        <v>1000</v>
      </c>
      <c r="M51" s="76"/>
      <c r="N51" s="69"/>
      <c r="O51" s="82">
        <f t="shared" si="0"/>
        <v>1000</v>
      </c>
      <c r="P51" s="76">
        <f>D51*10</f>
        <v>1000</v>
      </c>
      <c r="Q51" s="76"/>
      <c r="R51" s="69"/>
      <c r="S51" s="79">
        <f>SUM(T51:V51)</f>
        <v>1000</v>
      </c>
      <c r="T51" s="76">
        <f>D51*10</f>
        <v>1000</v>
      </c>
      <c r="U51" s="73"/>
      <c r="V51" s="69"/>
      <c r="W51" s="79">
        <f>SUM(X51:Z51)</f>
        <v>1000</v>
      </c>
      <c r="X51" s="76">
        <f>D51*10</f>
        <v>1000</v>
      </c>
      <c r="Y51" s="76"/>
      <c r="Z51" s="69"/>
      <c r="AA51" s="79">
        <f>SUM(AB51:AD51)</f>
        <v>1000</v>
      </c>
      <c r="AB51" s="76">
        <f>D51*10</f>
        <v>1000</v>
      </c>
      <c r="AC51" s="76"/>
      <c r="AD51" s="69"/>
    </row>
    <row r="52" spans="2:30" x14ac:dyDescent="0.25">
      <c r="B52" s="4" t="s">
        <v>217</v>
      </c>
      <c r="C52" s="7" t="s">
        <v>29</v>
      </c>
      <c r="D52" s="9">
        <v>5040</v>
      </c>
      <c r="E52">
        <v>15</v>
      </c>
      <c r="F52" s="10">
        <f>D52*E52</f>
        <v>75600</v>
      </c>
      <c r="G52" s="85">
        <f t="shared" si="4"/>
        <v>75600</v>
      </c>
      <c r="H52" s="73">
        <f t="shared" si="5"/>
        <v>75600</v>
      </c>
      <c r="I52" s="73">
        <f t="shared" si="6"/>
        <v>0</v>
      </c>
      <c r="J52" s="69">
        <f t="shared" si="7"/>
        <v>0</v>
      </c>
      <c r="K52" s="82">
        <f t="shared" si="8"/>
        <v>15120</v>
      </c>
      <c r="L52" s="76">
        <f>D52*3</f>
        <v>15120</v>
      </c>
      <c r="M52" s="76"/>
      <c r="N52" s="69"/>
      <c r="O52" s="82">
        <f t="shared" si="0"/>
        <v>15120</v>
      </c>
      <c r="P52" s="76">
        <f>D52*3</f>
        <v>15120</v>
      </c>
      <c r="Q52" s="76"/>
      <c r="R52" s="69"/>
      <c r="S52" s="79">
        <f t="shared" ref="S52:S61" si="11">SUM(T52:V52)</f>
        <v>15120</v>
      </c>
      <c r="T52" s="76">
        <f>D52*3</f>
        <v>15120</v>
      </c>
      <c r="U52" s="73"/>
      <c r="V52" s="69"/>
      <c r="W52" s="79">
        <f t="shared" ref="W52:W61" si="12">SUM(X52:Z52)</f>
        <v>15120</v>
      </c>
      <c r="X52" s="76">
        <f>D52*3</f>
        <v>15120</v>
      </c>
      <c r="Y52" s="76"/>
      <c r="Z52" s="69"/>
      <c r="AA52" s="79">
        <f t="shared" ref="AA52:AA61" si="13">SUM(AB52:AD52)</f>
        <v>15120</v>
      </c>
      <c r="AB52" s="76">
        <f>D52*3</f>
        <v>15120</v>
      </c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6"/>
        <v>0</v>
      </c>
      <c r="J53" s="69">
        <f t="shared" si="7"/>
        <v>0</v>
      </c>
      <c r="K53" s="82">
        <f t="shared" si="8"/>
        <v>0</v>
      </c>
      <c r="L53" s="76"/>
      <c r="M53" s="76"/>
      <c r="N53" s="69">
        <f t="shared" si="9"/>
        <v>0</v>
      </c>
      <c r="O53" s="82">
        <f t="shared" si="0"/>
        <v>0</v>
      </c>
      <c r="P53" s="76"/>
      <c r="Q53" s="76"/>
      <c r="R53" s="69">
        <f t="shared" si="10"/>
        <v>0</v>
      </c>
      <c r="S53" s="79">
        <f t="shared" si="11"/>
        <v>0</v>
      </c>
      <c r="T53" s="76"/>
      <c r="U53" s="73"/>
      <c r="V53" s="69"/>
      <c r="W53" s="79">
        <f t="shared" si="12"/>
        <v>0</v>
      </c>
      <c r="X53" s="76"/>
      <c r="Y53" s="76"/>
      <c r="Z53" s="69"/>
      <c r="AA53" s="79">
        <f t="shared" si="13"/>
        <v>0</v>
      </c>
      <c r="AB53" s="76"/>
      <c r="AC53" s="76"/>
      <c r="AD53" s="69"/>
    </row>
    <row r="54" spans="2:30" x14ac:dyDescent="0.25">
      <c r="B54" s="4" t="s">
        <v>129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6"/>
        <v>0</v>
      </c>
      <c r="J54" s="69">
        <f t="shared" si="7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11"/>
        <v>0</v>
      </c>
      <c r="T54" s="76"/>
      <c r="U54" s="73"/>
      <c r="V54" s="69"/>
      <c r="W54" s="79">
        <f t="shared" si="12"/>
        <v>0</v>
      </c>
      <c r="X54" s="76"/>
      <c r="Y54" s="76"/>
      <c r="Z54" s="69"/>
      <c r="AA54" s="79">
        <f t="shared" si="13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6"/>
        <v>0</v>
      </c>
      <c r="J55" s="69">
        <f t="shared" si="7"/>
        <v>0</v>
      </c>
      <c r="K55" s="82">
        <f t="shared" si="8"/>
        <v>0</v>
      </c>
      <c r="L55" s="76">
        <f>F55</f>
        <v>0</v>
      </c>
      <c r="M55" s="76"/>
      <c r="N55" s="69">
        <f t="shared" si="9"/>
        <v>0</v>
      </c>
      <c r="O55" s="82">
        <f t="shared" si="0"/>
        <v>0</v>
      </c>
      <c r="P55" s="76"/>
      <c r="Q55" s="76"/>
      <c r="R55" s="69">
        <f t="shared" si="10"/>
        <v>0</v>
      </c>
      <c r="S55" s="79">
        <f t="shared" si="11"/>
        <v>0</v>
      </c>
      <c r="T55" s="76"/>
      <c r="U55" s="73"/>
      <c r="V55" s="69"/>
      <c r="W55" s="79">
        <f t="shared" si="12"/>
        <v>0</v>
      </c>
      <c r="X55" s="76"/>
      <c r="Y55" s="76"/>
      <c r="Z55" s="69"/>
      <c r="AA55" s="79">
        <f t="shared" si="13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6"/>
        <v>0</v>
      </c>
      <c r="J56" s="69">
        <f t="shared" si="7"/>
        <v>0</v>
      </c>
      <c r="K56" s="82">
        <f t="shared" si="8"/>
        <v>0</v>
      </c>
      <c r="L56" s="76"/>
      <c r="M56" s="76"/>
      <c r="N56" s="69">
        <f t="shared" si="9"/>
        <v>0</v>
      </c>
      <c r="O56" s="82">
        <f t="shared" si="0"/>
        <v>0</v>
      </c>
      <c r="P56" s="76"/>
      <c r="Q56" s="76"/>
      <c r="R56" s="69">
        <f t="shared" si="10"/>
        <v>0</v>
      </c>
      <c r="S56" s="79">
        <f t="shared" si="11"/>
        <v>0</v>
      </c>
      <c r="T56" s="76"/>
      <c r="U56" s="73"/>
      <c r="V56" s="69"/>
      <c r="W56" s="79">
        <f t="shared" si="12"/>
        <v>0</v>
      </c>
      <c r="X56" s="76"/>
      <c r="Y56" s="76"/>
      <c r="Z56" s="69"/>
      <c r="AA56" s="79">
        <f t="shared" si="13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6"/>
        <v>0</v>
      </c>
      <c r="J57" s="69">
        <f t="shared" si="7"/>
        <v>0</v>
      </c>
      <c r="K57" s="82">
        <f t="shared" si="8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11"/>
        <v>0</v>
      </c>
      <c r="T57" s="76"/>
      <c r="U57" s="73"/>
      <c r="V57" s="69"/>
      <c r="W57" s="79">
        <f t="shared" si="12"/>
        <v>0</v>
      </c>
      <c r="X57" s="76"/>
      <c r="Y57" s="76"/>
      <c r="Z57" s="69"/>
      <c r="AA57" s="79">
        <f t="shared" si="13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6"/>
        <v>0</v>
      </c>
      <c r="J58" s="69">
        <f t="shared" si="7"/>
        <v>0</v>
      </c>
      <c r="K58" s="82">
        <f t="shared" si="8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4">F58</f>
        <v>0</v>
      </c>
      <c r="S58" s="79">
        <f t="shared" si="11"/>
        <v>0</v>
      </c>
      <c r="T58" s="76"/>
      <c r="U58" s="73"/>
      <c r="V58" s="69"/>
      <c r="W58" s="79">
        <f t="shared" si="12"/>
        <v>0</v>
      </c>
      <c r="X58" s="76"/>
      <c r="Y58" s="76"/>
      <c r="Z58" s="69"/>
      <c r="AA58" s="79">
        <f t="shared" si="13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f>[1]re!C12*D23</f>
        <v>537.5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6"/>
        <v>0</v>
      </c>
      <c r="J59" s="69">
        <f t="shared" si="7"/>
        <v>0</v>
      </c>
      <c r="K59" s="82">
        <f t="shared" si="8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4"/>
        <v>0</v>
      </c>
      <c r="S59" s="79">
        <f t="shared" si="11"/>
        <v>0</v>
      </c>
      <c r="T59" s="76"/>
      <c r="U59" s="73"/>
      <c r="V59" s="69"/>
      <c r="W59" s="79">
        <f t="shared" si="12"/>
        <v>0</v>
      </c>
      <c r="X59" s="76"/>
      <c r="Y59" s="76"/>
      <c r="Z59" s="69"/>
      <c r="AA59" s="79">
        <f t="shared" si="13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6"/>
        <v>0</v>
      </c>
      <c r="J60" s="69">
        <f t="shared" si="7"/>
        <v>0</v>
      </c>
      <c r="K60" s="82">
        <f t="shared" si="8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4"/>
        <v>0</v>
      </c>
      <c r="S60" s="79">
        <f t="shared" si="11"/>
        <v>0</v>
      </c>
      <c r="T60" s="76"/>
      <c r="U60" s="73"/>
      <c r="V60" s="69"/>
      <c r="W60" s="79">
        <f t="shared" si="12"/>
        <v>0</v>
      </c>
      <c r="X60" s="76"/>
      <c r="Y60" s="76"/>
      <c r="Z60" s="69"/>
      <c r="AA60" s="79">
        <f t="shared" si="13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6"/>
        <v>0</v>
      </c>
      <c r="J61" s="69">
        <f t="shared" si="7"/>
        <v>0</v>
      </c>
      <c r="K61" s="82">
        <f t="shared" si="8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4"/>
        <v>0</v>
      </c>
      <c r="S61" s="79">
        <f t="shared" si="11"/>
        <v>0</v>
      </c>
      <c r="T61" s="76"/>
      <c r="U61" s="73"/>
      <c r="V61" s="69"/>
      <c r="W61" s="79">
        <f t="shared" si="12"/>
        <v>0</v>
      </c>
      <c r="X61" s="76"/>
      <c r="Y61" s="76"/>
      <c r="Z61" s="69"/>
      <c r="AA61" s="79">
        <f t="shared" si="13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128600</v>
      </c>
      <c r="G63" s="86">
        <f t="shared" ref="G63:I63" si="15">SUM(G48:G61)</f>
        <v>128600</v>
      </c>
      <c r="H63" s="75">
        <f t="shared" si="15"/>
        <v>128600</v>
      </c>
      <c r="I63" s="75">
        <f t="shared" si="15"/>
        <v>0</v>
      </c>
      <c r="J63" s="75">
        <f>SUM(J48:J61)</f>
        <v>0</v>
      </c>
      <c r="K63" s="91">
        <f t="shared" ref="K63:M63" si="16">SUM(K48:K61)</f>
        <v>25720</v>
      </c>
      <c r="L63" s="75">
        <f t="shared" si="16"/>
        <v>25720</v>
      </c>
      <c r="M63" s="75">
        <f t="shared" si="16"/>
        <v>0</v>
      </c>
      <c r="N63" s="75">
        <f>SUM(N48:N61)</f>
        <v>0</v>
      </c>
      <c r="O63" s="91">
        <f t="shared" ref="O63:Q63" si="17">SUM(O48:O61)</f>
        <v>25720</v>
      </c>
      <c r="P63" s="75">
        <f t="shared" si="17"/>
        <v>25720</v>
      </c>
      <c r="Q63" s="75">
        <f t="shared" si="17"/>
        <v>0</v>
      </c>
      <c r="R63" s="75">
        <f>SUM(R48:R61)</f>
        <v>0</v>
      </c>
      <c r="S63" s="77">
        <f>SUM(S48:S61)</f>
        <v>25720</v>
      </c>
      <c r="T63" s="77">
        <f t="shared" ref="T63:V63" si="18">SUM(T48:T61)</f>
        <v>25720</v>
      </c>
      <c r="U63" s="77">
        <f t="shared" si="18"/>
        <v>0</v>
      </c>
      <c r="V63" s="77">
        <f t="shared" si="18"/>
        <v>0</v>
      </c>
      <c r="W63" s="77">
        <f>SUM(W48:W61)</f>
        <v>25720</v>
      </c>
      <c r="X63" s="77">
        <f t="shared" ref="X63:Z63" si="19">SUM(X48:X61)</f>
        <v>25720</v>
      </c>
      <c r="Y63" s="77">
        <f t="shared" si="19"/>
        <v>0</v>
      </c>
      <c r="Z63" s="77">
        <f t="shared" si="19"/>
        <v>0</v>
      </c>
      <c r="AA63" s="77">
        <f>SUM(AA48:AA61)</f>
        <v>25720</v>
      </c>
      <c r="AB63" s="77">
        <f t="shared" ref="AB63:AD63" si="20">SUM(AB48:AB61)</f>
        <v>25720</v>
      </c>
      <c r="AC63" s="77">
        <f t="shared" si="20"/>
        <v>0</v>
      </c>
      <c r="AD63" s="77">
        <f t="shared" si="20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60" zoomScaleNormal="6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98</v>
      </c>
    </row>
    <row r="6" spans="2:4" ht="16.5" customHeight="1" x14ac:dyDescent="0.25">
      <c r="B6" s="140" t="s">
        <v>199</v>
      </c>
    </row>
    <row r="7" spans="2:4" ht="16.5" customHeight="1" x14ac:dyDescent="0.25">
      <c r="B7" s="140"/>
    </row>
    <row r="8" spans="2:4" x14ac:dyDescent="0.25">
      <c r="B8" s="142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126</v>
      </c>
      <c r="C48" s="7" t="s">
        <v>1</v>
      </c>
      <c r="D48" s="9">
        <v>2500</v>
      </c>
      <c r="E48" s="52">
        <v>25</v>
      </c>
      <c r="F48" s="10">
        <f>D48*E48</f>
        <v>62500</v>
      </c>
      <c r="G48" s="85">
        <f>SUM(H48:J48)</f>
        <v>62500</v>
      </c>
      <c r="H48" s="73">
        <f>L48+P48+T48+X48+AB48</f>
        <v>62500</v>
      </c>
      <c r="I48" s="73">
        <f>M48+Q48+U48+Y48+AC48</f>
        <v>0</v>
      </c>
      <c r="J48" s="69"/>
      <c r="K48" s="82">
        <f>SUM(L48:N48)</f>
        <v>0</v>
      </c>
      <c r="L48" s="76"/>
      <c r="M48" s="76"/>
      <c r="N48" s="69"/>
      <c r="O48" s="82">
        <f t="shared" ref="O48:O61" si="0">SUM(P48:R48)</f>
        <v>62500</v>
      </c>
      <c r="P48" s="76">
        <f>D48*25</f>
        <v>62500</v>
      </c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J61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127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/>
      <c r="K51" s="82">
        <f t="shared" si="6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128</v>
      </c>
      <c r="C52" s="7" t="s">
        <v>29</v>
      </c>
      <c r="D52" s="9">
        <v>2500</v>
      </c>
      <c r="F52" s="10">
        <f>D52*E52</f>
        <v>0</v>
      </c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129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62500</v>
      </c>
      <c r="G63" s="86">
        <f t="shared" ref="G63:I63" si="13">SUM(G48:G61)</f>
        <v>62500</v>
      </c>
      <c r="H63" s="75">
        <f t="shared" si="13"/>
        <v>62500</v>
      </c>
      <c r="I63" s="75">
        <f t="shared" si="13"/>
        <v>0</v>
      </c>
      <c r="J63" s="75">
        <f>SUM(J48:J61)</f>
        <v>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62500</v>
      </c>
      <c r="P63" s="75">
        <f t="shared" si="15"/>
        <v>62500</v>
      </c>
      <c r="Q63" s="75">
        <f t="shared" si="15"/>
        <v>0</v>
      </c>
      <c r="R63" s="75">
        <f>SUM(R48:R61)</f>
        <v>0</v>
      </c>
      <c r="S63" s="77">
        <f>SUM(S48:S61)</f>
        <v>0</v>
      </c>
      <c r="T63" s="77">
        <f t="shared" ref="T63:V63" si="16">SUM(T48:T61)</f>
        <v>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80" zoomScaleNormal="80" workbookViewId="0">
      <selection activeCell="F65" sqref="F65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2" spans="2:4" x14ac:dyDescent="0.25">
      <c r="B2" s="187" t="s">
        <v>210</v>
      </c>
    </row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98</v>
      </c>
    </row>
    <row r="6" spans="2:4" x14ac:dyDescent="0.25">
      <c r="B6" s="153" t="s">
        <v>171</v>
      </c>
    </row>
    <row r="7" spans="2:4" x14ac:dyDescent="0.25">
      <c r="B7" s="140"/>
    </row>
    <row r="8" spans="2:4" x14ac:dyDescent="0.25">
      <c r="B8" s="142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126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/>
      <c r="K48" s="82">
        <f>SUM(L48:N48)</f>
        <v>0</v>
      </c>
      <c r="L48" s="76"/>
      <c r="M48" s="76"/>
      <c r="N48" s="69"/>
      <c r="O48" s="82">
        <f t="shared" ref="O48:O62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2" si="4">SUM(H49:J49)</f>
        <v>0</v>
      </c>
      <c r="H49" s="73">
        <f t="shared" ref="H49:J62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2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127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/>
      <c r="K51" s="82">
        <f t="shared" si="6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128</v>
      </c>
      <c r="C52" s="7" t="s">
        <v>29</v>
      </c>
      <c r="D52" s="9">
        <v>2500</v>
      </c>
      <c r="F52" s="10">
        <f>D52*E52</f>
        <v>0</v>
      </c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2" si="9">SUM(T52:V52)</f>
        <v>0</v>
      </c>
      <c r="T52" s="76"/>
      <c r="U52" s="73"/>
      <c r="V52" s="69"/>
      <c r="W52" s="79">
        <f t="shared" ref="W52:W62" si="10">SUM(X52:Z52)</f>
        <v>0</v>
      </c>
      <c r="X52" s="76"/>
      <c r="Y52" s="76"/>
      <c r="Z52" s="69"/>
      <c r="AA52" s="79">
        <f t="shared" ref="AA52:AA62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129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20</v>
      </c>
      <c r="F57" s="20">
        <f>SUM(F58:F62)</f>
        <v>28762.5</v>
      </c>
      <c r="G57" s="85">
        <f t="shared" si="4"/>
        <v>28762.5</v>
      </c>
      <c r="H57" s="73">
        <f t="shared" si="5"/>
        <v>28762.5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28762.5</v>
      </c>
      <c r="P57" s="76">
        <f>F57</f>
        <v>28762.5</v>
      </c>
      <c r="Q57" s="76"/>
      <c r="R57" s="69"/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1</v>
      </c>
      <c r="F58" s="20">
        <f>D58*E58</f>
        <v>3225</v>
      </c>
      <c r="G58" s="85">
        <f t="shared" si="4"/>
        <v>3225</v>
      </c>
      <c r="H58" s="73">
        <f t="shared" si="5"/>
        <v>3225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3225</v>
      </c>
      <c r="P58" s="76">
        <f>F58</f>
        <v>3225</v>
      </c>
      <c r="Q58" s="76"/>
      <c r="R58" s="69"/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32</v>
      </c>
      <c r="C59" s="7" t="s">
        <v>35</v>
      </c>
      <c r="D59" s="19">
        <v>500</v>
      </c>
      <c r="E59">
        <v>2</v>
      </c>
      <c r="F59" s="20">
        <f>D59*E59</f>
        <v>1000</v>
      </c>
      <c r="G59" s="85"/>
      <c r="H59" s="73"/>
      <c r="I59" s="73"/>
      <c r="J59" s="69"/>
      <c r="K59" s="82"/>
      <c r="L59" s="76"/>
      <c r="M59" s="76"/>
      <c r="N59" s="69"/>
      <c r="O59" s="82"/>
      <c r="P59" s="76"/>
      <c r="Q59" s="76"/>
      <c r="R59" s="69"/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5</v>
      </c>
      <c r="C60" s="7" t="s">
        <v>35</v>
      </c>
      <c r="D60" s="19">
        <f>[1]re!C12*D23</f>
        <v>537.5</v>
      </c>
      <c r="E60">
        <v>1</v>
      </c>
      <c r="F60" s="20">
        <f>D60*E60</f>
        <v>537.5</v>
      </c>
      <c r="G60" s="85">
        <f t="shared" si="4"/>
        <v>537.5</v>
      </c>
      <c r="H60" s="73">
        <f t="shared" si="5"/>
        <v>537.5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537.5</v>
      </c>
      <c r="P60" s="76">
        <f>F60</f>
        <v>537.5</v>
      </c>
      <c r="Q60" s="76"/>
      <c r="R60" s="69"/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30</v>
      </c>
      <c r="C61" s="7" t="s">
        <v>29</v>
      </c>
      <c r="D61" s="9">
        <v>40</v>
      </c>
      <c r="E61">
        <v>20</v>
      </c>
      <c r="F61" s="20">
        <f>D61*E61*E57</f>
        <v>16000</v>
      </c>
      <c r="G61" s="85">
        <f t="shared" si="4"/>
        <v>16000</v>
      </c>
      <c r="H61" s="73">
        <f t="shared" si="5"/>
        <v>16000</v>
      </c>
      <c r="I61" s="73">
        <f t="shared" si="5"/>
        <v>0</v>
      </c>
      <c r="J61" s="69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16000</v>
      </c>
      <c r="P61" s="76">
        <f>F61</f>
        <v>16000</v>
      </c>
      <c r="Q61" s="76"/>
      <c r="R61" s="69"/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x14ac:dyDescent="0.25">
      <c r="B62" s="4" t="s">
        <v>7</v>
      </c>
      <c r="C62" s="7" t="s">
        <v>29</v>
      </c>
      <c r="D62" s="9">
        <v>20</v>
      </c>
      <c r="E62">
        <v>20</v>
      </c>
      <c r="F62" s="20">
        <f>D62*E62*E57</f>
        <v>8000</v>
      </c>
      <c r="G62" s="85">
        <f t="shared" si="4"/>
        <v>8000</v>
      </c>
      <c r="H62" s="73">
        <f t="shared" si="5"/>
        <v>8000</v>
      </c>
      <c r="I62" s="73">
        <f t="shared" si="5"/>
        <v>0</v>
      </c>
      <c r="J62" s="69">
        <f t="shared" si="5"/>
        <v>0</v>
      </c>
      <c r="K62" s="82">
        <f t="shared" si="6"/>
        <v>0</v>
      </c>
      <c r="L62" s="76"/>
      <c r="M62" s="76"/>
      <c r="N62" s="69"/>
      <c r="O62" s="82">
        <f t="shared" si="0"/>
        <v>8000</v>
      </c>
      <c r="P62" s="76">
        <f>F62</f>
        <v>8000</v>
      </c>
      <c r="Q62" s="76"/>
      <c r="R62" s="69"/>
      <c r="S62" s="79">
        <f t="shared" si="9"/>
        <v>0</v>
      </c>
      <c r="T62" s="76"/>
      <c r="U62" s="73"/>
      <c r="V62" s="69"/>
      <c r="W62" s="79">
        <f t="shared" si="10"/>
        <v>0</v>
      </c>
      <c r="X62" s="76"/>
      <c r="Y62" s="76"/>
      <c r="Z62" s="69"/>
      <c r="AA62" s="79">
        <f t="shared" si="11"/>
        <v>0</v>
      </c>
      <c r="AB62" s="76"/>
      <c r="AC62" s="76"/>
      <c r="AD62" s="69"/>
    </row>
    <row r="63" spans="2:30" ht="15.75" thickBot="1" x14ac:dyDescent="0.3">
      <c r="B63" s="4"/>
      <c r="F63" s="1"/>
      <c r="G63" s="85"/>
      <c r="H63" s="73"/>
      <c r="I63" s="73"/>
      <c r="J63" s="69"/>
      <c r="K63" s="82"/>
      <c r="L63" s="76"/>
      <c r="M63" s="76"/>
      <c r="N63" s="69"/>
      <c r="O63" s="82"/>
      <c r="P63" s="76"/>
      <c r="Q63" s="76"/>
      <c r="R63" s="69"/>
      <c r="S63" s="79"/>
      <c r="T63" s="76"/>
      <c r="U63" s="73"/>
      <c r="V63" s="69"/>
      <c r="W63" s="79"/>
      <c r="X63" s="76"/>
      <c r="Y63" s="76"/>
      <c r="Z63" s="69"/>
      <c r="AA63" s="79"/>
      <c r="AB63" s="76"/>
      <c r="AC63" s="76"/>
      <c r="AD63" s="69"/>
    </row>
    <row r="64" spans="2:30" ht="15.75" thickBot="1" x14ac:dyDescent="0.3">
      <c r="B64" s="13" t="s">
        <v>8</v>
      </c>
      <c r="C64" s="12"/>
      <c r="D64" s="12"/>
      <c r="E64" s="12"/>
      <c r="F64" s="21">
        <f>SUM(F48:F62)</f>
        <v>57525</v>
      </c>
      <c r="G64" s="86">
        <f t="shared" ref="G64:I64" si="12">SUM(G48:G62)</f>
        <v>56525</v>
      </c>
      <c r="H64" s="75">
        <f t="shared" si="12"/>
        <v>56525</v>
      </c>
      <c r="I64" s="75">
        <f t="shared" si="12"/>
        <v>0</v>
      </c>
      <c r="J64" s="75">
        <f>SUM(J48:J62)</f>
        <v>0</v>
      </c>
      <c r="K64" s="91">
        <f t="shared" ref="K64:M64" si="13">SUM(K48:K62)</f>
        <v>0</v>
      </c>
      <c r="L64" s="75">
        <f t="shared" si="13"/>
        <v>0</v>
      </c>
      <c r="M64" s="75">
        <f t="shared" si="13"/>
        <v>0</v>
      </c>
      <c r="N64" s="75">
        <f>SUM(N48:N62)</f>
        <v>0</v>
      </c>
      <c r="O64" s="91">
        <f t="shared" ref="O64:Q64" si="14">SUM(O48:O62)</f>
        <v>56525</v>
      </c>
      <c r="P64" s="75">
        <f t="shared" si="14"/>
        <v>56525</v>
      </c>
      <c r="Q64" s="75">
        <f t="shared" si="14"/>
        <v>0</v>
      </c>
      <c r="R64" s="75">
        <f>SUM(R48:R62)</f>
        <v>0</v>
      </c>
      <c r="S64" s="77">
        <f>SUM(S48:S62)</f>
        <v>0</v>
      </c>
      <c r="T64" s="77">
        <f t="shared" ref="T64:V64" si="15">SUM(T48:T62)</f>
        <v>0</v>
      </c>
      <c r="U64" s="77">
        <f t="shared" si="15"/>
        <v>0</v>
      </c>
      <c r="V64" s="77">
        <f t="shared" si="15"/>
        <v>0</v>
      </c>
      <c r="W64" s="77">
        <f>SUM(W48:W62)</f>
        <v>0</v>
      </c>
      <c r="X64" s="77">
        <f t="shared" ref="X64:Z64" si="16">SUM(X48:X62)</f>
        <v>0</v>
      </c>
      <c r="Y64" s="77">
        <f t="shared" si="16"/>
        <v>0</v>
      </c>
      <c r="Z64" s="77">
        <f t="shared" si="16"/>
        <v>0</v>
      </c>
      <c r="AA64" s="77">
        <f>SUM(AA48:AA62)</f>
        <v>0</v>
      </c>
      <c r="AB64" s="77">
        <f t="shared" ref="AB64:AD64" si="17">SUM(AB48:AB62)</f>
        <v>0</v>
      </c>
      <c r="AC64" s="77">
        <f t="shared" si="17"/>
        <v>0</v>
      </c>
      <c r="AD64" s="77">
        <f t="shared" si="17"/>
        <v>0</v>
      </c>
    </row>
    <row r="68" spans="6:6" x14ac:dyDescent="0.25">
      <c r="F68" s="16"/>
    </row>
    <row r="69" spans="6:6" x14ac:dyDescent="0.25">
      <c r="F69" s="16"/>
    </row>
    <row r="70" spans="6:6" x14ac:dyDescent="0.25">
      <c r="F70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80" zoomScaleNormal="80" workbookViewId="0">
      <selection activeCell="F52" sqref="F52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98</v>
      </c>
    </row>
    <row r="6" spans="2:4" x14ac:dyDescent="0.25">
      <c r="B6" s="153" t="s">
        <v>172</v>
      </c>
    </row>
    <row r="7" spans="2:4" x14ac:dyDescent="0.25">
      <c r="B7" s="140"/>
    </row>
    <row r="8" spans="2:4" x14ac:dyDescent="0.25">
      <c r="B8" s="142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126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>
        <f>N48+R48+V48+Z48+AD48</f>
        <v>0</v>
      </c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I61" si="5">L49+P49+T49+X49+AB49</f>
        <v>0</v>
      </c>
      <c r="I49" s="73">
        <f t="shared" si="5"/>
        <v>0</v>
      </c>
      <c r="J49" s="69">
        <f t="shared" ref="J49:J61" si="6">N49+R49+V49+Z49+AD49</f>
        <v>0</v>
      </c>
      <c r="K49" s="82">
        <f t="shared" ref="K49:K61" si="7">SUM(L49:N49)</f>
        <v>0</v>
      </c>
      <c r="L49" s="76"/>
      <c r="M49" s="76"/>
      <c r="N49" s="69">
        <f t="shared" ref="N49:N56" si="8">F49</f>
        <v>0</v>
      </c>
      <c r="O49" s="82">
        <f t="shared" si="0"/>
        <v>0</v>
      </c>
      <c r="P49" s="76"/>
      <c r="Q49" s="76"/>
      <c r="R49" s="69">
        <f t="shared" ref="R49:R56" si="9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6"/>
        <v>0</v>
      </c>
      <c r="K50" s="82">
        <f t="shared" si="7"/>
        <v>0</v>
      </c>
      <c r="L50" s="76"/>
      <c r="M50" s="76"/>
      <c r="N50" s="69">
        <f t="shared" si="8"/>
        <v>0</v>
      </c>
      <c r="O50" s="82">
        <f t="shared" si="0"/>
        <v>0</v>
      </c>
      <c r="P50" s="76"/>
      <c r="Q50" s="76"/>
      <c r="R50" s="69">
        <f t="shared" si="9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277</v>
      </c>
      <c r="C51" s="7" t="s">
        <v>29</v>
      </c>
      <c r="D51" s="9">
        <v>2500</v>
      </c>
      <c r="E51">
        <v>25</v>
      </c>
      <c r="F51" s="10">
        <f>D51*E51</f>
        <v>62500</v>
      </c>
      <c r="G51" s="85">
        <f t="shared" si="4"/>
        <v>62500</v>
      </c>
      <c r="H51" s="73">
        <f t="shared" si="5"/>
        <v>0</v>
      </c>
      <c r="I51" s="73">
        <f t="shared" si="5"/>
        <v>0</v>
      </c>
      <c r="J51" s="69">
        <f t="shared" si="6"/>
        <v>62500</v>
      </c>
      <c r="K51" s="82">
        <f t="shared" si="7"/>
        <v>0</v>
      </c>
      <c r="L51" s="76"/>
      <c r="M51" s="76"/>
      <c r="N51" s="69"/>
      <c r="O51" s="82">
        <f t="shared" si="0"/>
        <v>62500</v>
      </c>
      <c r="P51" s="76"/>
      <c r="Q51" s="76"/>
      <c r="R51" s="69">
        <f>D51*25</f>
        <v>62500</v>
      </c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278</v>
      </c>
      <c r="C52" s="7" t="s">
        <v>29</v>
      </c>
      <c r="D52" s="9">
        <v>2500</v>
      </c>
      <c r="E52">
        <v>25</v>
      </c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6"/>
        <v>0</v>
      </c>
      <c r="K52" s="82">
        <f t="shared" si="7"/>
        <v>0</v>
      </c>
      <c r="L52" s="76"/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10">SUM(T52:V52)</f>
        <v>0</v>
      </c>
      <c r="T52" s="76"/>
      <c r="U52" s="73"/>
      <c r="V52" s="69"/>
      <c r="W52" s="79">
        <f t="shared" ref="W52:W61" si="11">SUM(X52:Z52)</f>
        <v>0</v>
      </c>
      <c r="X52" s="76"/>
      <c r="Y52" s="76"/>
      <c r="Z52" s="69"/>
      <c r="AA52" s="79">
        <f t="shared" ref="AA52:AA61" si="12">SUM(AB52:AD52)</f>
        <v>0</v>
      </c>
      <c r="AB52" s="76"/>
      <c r="AC52" s="76"/>
      <c r="AD52" s="69"/>
    </row>
    <row r="53" spans="2:30" x14ac:dyDescent="0.25">
      <c r="B53" s="4" t="s">
        <v>218</v>
      </c>
      <c r="C53" s="7" t="s">
        <v>219</v>
      </c>
      <c r="D53" s="9">
        <v>5000</v>
      </c>
      <c r="E53">
        <v>1</v>
      </c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6"/>
        <v>0</v>
      </c>
      <c r="K53" s="82">
        <f t="shared" si="7"/>
        <v>0</v>
      </c>
      <c r="L53" s="76"/>
      <c r="M53" s="76"/>
      <c r="N53" s="69"/>
      <c r="O53" s="82">
        <f t="shared" si="0"/>
        <v>0</v>
      </c>
      <c r="P53" s="76"/>
      <c r="Q53" s="76"/>
      <c r="R53" s="69"/>
      <c r="S53" s="79">
        <f t="shared" si="10"/>
        <v>0</v>
      </c>
      <c r="T53" s="76"/>
      <c r="U53" s="73"/>
      <c r="V53" s="69"/>
      <c r="W53" s="79">
        <f t="shared" si="11"/>
        <v>0</v>
      </c>
      <c r="X53" s="76"/>
      <c r="Y53" s="76"/>
      <c r="Z53" s="69"/>
      <c r="AA53" s="79">
        <f t="shared" si="12"/>
        <v>0</v>
      </c>
      <c r="AB53" s="76"/>
      <c r="AC53" s="76"/>
      <c r="AD53" s="69"/>
    </row>
    <row r="54" spans="2:30" x14ac:dyDescent="0.25">
      <c r="B54" s="4" t="s">
        <v>129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6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10"/>
        <v>0</v>
      </c>
      <c r="T54" s="76"/>
      <c r="U54" s="73"/>
      <c r="V54" s="69"/>
      <c r="W54" s="79">
        <f t="shared" si="11"/>
        <v>0</v>
      </c>
      <c r="X54" s="76"/>
      <c r="Y54" s="76"/>
      <c r="Z54" s="69"/>
      <c r="AA54" s="79">
        <f t="shared" si="12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6"/>
        <v>0</v>
      </c>
      <c r="K55" s="82">
        <f t="shared" si="7"/>
        <v>0</v>
      </c>
      <c r="L55" s="76">
        <f>F55</f>
        <v>0</v>
      </c>
      <c r="M55" s="76"/>
      <c r="N55" s="69">
        <f t="shared" si="8"/>
        <v>0</v>
      </c>
      <c r="O55" s="82">
        <f t="shared" si="0"/>
        <v>0</v>
      </c>
      <c r="P55" s="76"/>
      <c r="Q55" s="76"/>
      <c r="R55" s="69">
        <f t="shared" si="9"/>
        <v>0</v>
      </c>
      <c r="S55" s="79">
        <f t="shared" si="10"/>
        <v>0</v>
      </c>
      <c r="T55" s="76"/>
      <c r="U55" s="73"/>
      <c r="V55" s="69"/>
      <c r="W55" s="79">
        <f t="shared" si="11"/>
        <v>0</v>
      </c>
      <c r="X55" s="76"/>
      <c r="Y55" s="76"/>
      <c r="Z55" s="69"/>
      <c r="AA55" s="79">
        <f t="shared" si="12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6"/>
        <v>0</v>
      </c>
      <c r="K56" s="82">
        <f t="shared" si="7"/>
        <v>0</v>
      </c>
      <c r="L56" s="76"/>
      <c r="M56" s="76"/>
      <c r="N56" s="69">
        <f t="shared" si="8"/>
        <v>0</v>
      </c>
      <c r="O56" s="82">
        <f t="shared" si="0"/>
        <v>0</v>
      </c>
      <c r="P56" s="76"/>
      <c r="Q56" s="76"/>
      <c r="R56" s="69">
        <f t="shared" si="9"/>
        <v>0</v>
      </c>
      <c r="S56" s="79">
        <f t="shared" si="10"/>
        <v>0</v>
      </c>
      <c r="T56" s="76"/>
      <c r="U56" s="73"/>
      <c r="V56" s="69"/>
      <c r="W56" s="79">
        <f t="shared" si="11"/>
        <v>0</v>
      </c>
      <c r="X56" s="76"/>
      <c r="Y56" s="76"/>
      <c r="Z56" s="69"/>
      <c r="AA56" s="79">
        <f t="shared" si="12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6"/>
        <v>0</v>
      </c>
      <c r="K57" s="82">
        <f t="shared" si="7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10"/>
        <v>0</v>
      </c>
      <c r="T57" s="76"/>
      <c r="U57" s="73"/>
      <c r="V57" s="69"/>
      <c r="W57" s="79">
        <f t="shared" si="11"/>
        <v>0</v>
      </c>
      <c r="X57" s="76"/>
      <c r="Y57" s="76"/>
      <c r="Z57" s="69"/>
      <c r="AA57" s="79">
        <f t="shared" si="12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6"/>
        <v>0</v>
      </c>
      <c r="K58" s="82">
        <f t="shared" si="7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3">F58</f>
        <v>0</v>
      </c>
      <c r="S58" s="79">
        <f t="shared" si="10"/>
        <v>0</v>
      </c>
      <c r="T58" s="76"/>
      <c r="U58" s="73"/>
      <c r="V58" s="69"/>
      <c r="W58" s="79">
        <f t="shared" si="11"/>
        <v>0</v>
      </c>
      <c r="X58" s="76"/>
      <c r="Y58" s="76"/>
      <c r="Z58" s="69"/>
      <c r="AA58" s="79">
        <f t="shared" si="12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f>[1]re!C12*D23</f>
        <v>537.5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6"/>
        <v>0</v>
      </c>
      <c r="K59" s="82">
        <f t="shared" si="7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3"/>
        <v>0</v>
      </c>
      <c r="S59" s="79">
        <f t="shared" si="10"/>
        <v>0</v>
      </c>
      <c r="T59" s="76"/>
      <c r="U59" s="73"/>
      <c r="V59" s="69"/>
      <c r="W59" s="79">
        <f t="shared" si="11"/>
        <v>0</v>
      </c>
      <c r="X59" s="76"/>
      <c r="Y59" s="76"/>
      <c r="Z59" s="69"/>
      <c r="AA59" s="79">
        <f t="shared" si="12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6"/>
        <v>0</v>
      </c>
      <c r="K60" s="82">
        <f t="shared" si="7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3"/>
        <v>0</v>
      </c>
      <c r="S60" s="79">
        <f t="shared" si="10"/>
        <v>0</v>
      </c>
      <c r="T60" s="76"/>
      <c r="U60" s="73"/>
      <c r="V60" s="69"/>
      <c r="W60" s="79">
        <f t="shared" si="11"/>
        <v>0</v>
      </c>
      <c r="X60" s="76"/>
      <c r="Y60" s="76"/>
      <c r="Z60" s="69"/>
      <c r="AA60" s="79">
        <f t="shared" si="12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6"/>
        <v>0</v>
      </c>
      <c r="K61" s="82">
        <f t="shared" si="7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3"/>
        <v>0</v>
      </c>
      <c r="S61" s="79">
        <f t="shared" si="10"/>
        <v>0</v>
      </c>
      <c r="T61" s="76"/>
      <c r="U61" s="73"/>
      <c r="V61" s="69"/>
      <c r="W61" s="79">
        <f t="shared" si="11"/>
        <v>0</v>
      </c>
      <c r="X61" s="76"/>
      <c r="Y61" s="76"/>
      <c r="Z61" s="69"/>
      <c r="AA61" s="79">
        <f t="shared" si="12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62500</v>
      </c>
      <c r="G63" s="86">
        <f t="shared" ref="G63:I63" si="14">SUM(G48:G61)</f>
        <v>62500</v>
      </c>
      <c r="H63" s="75">
        <f t="shared" si="14"/>
        <v>0</v>
      </c>
      <c r="I63" s="75">
        <f t="shared" si="14"/>
        <v>0</v>
      </c>
      <c r="J63" s="75">
        <f>SUM(J48:J61)</f>
        <v>62500</v>
      </c>
      <c r="K63" s="91">
        <f t="shared" ref="K63:M63" si="15">SUM(K48:K61)</f>
        <v>0</v>
      </c>
      <c r="L63" s="75">
        <f t="shared" si="15"/>
        <v>0</v>
      </c>
      <c r="M63" s="75">
        <f t="shared" si="15"/>
        <v>0</v>
      </c>
      <c r="N63" s="75">
        <f>SUM(N48:N61)</f>
        <v>0</v>
      </c>
      <c r="O63" s="91">
        <f t="shared" ref="O63:Q63" si="16">SUM(O48:O61)</f>
        <v>62500</v>
      </c>
      <c r="P63" s="75">
        <f t="shared" si="16"/>
        <v>0</v>
      </c>
      <c r="Q63" s="75">
        <f t="shared" si="16"/>
        <v>0</v>
      </c>
      <c r="R63" s="75">
        <f>SUM(R48:R61)</f>
        <v>62500</v>
      </c>
      <c r="S63" s="77">
        <f>SUM(S48:S61)</f>
        <v>0</v>
      </c>
      <c r="T63" s="77">
        <f t="shared" ref="T63:V63" si="17">SUM(T48:T61)</f>
        <v>0</v>
      </c>
      <c r="U63" s="77">
        <f t="shared" si="17"/>
        <v>0</v>
      </c>
      <c r="V63" s="77">
        <f t="shared" si="17"/>
        <v>0</v>
      </c>
      <c r="W63" s="77">
        <f>SUM(W48:W61)</f>
        <v>0</v>
      </c>
      <c r="X63" s="77">
        <f t="shared" ref="X63:Z63" si="18">SUM(X48:X61)</f>
        <v>0</v>
      </c>
      <c r="Y63" s="77">
        <f t="shared" si="18"/>
        <v>0</v>
      </c>
      <c r="Z63" s="77">
        <f t="shared" si="18"/>
        <v>0</v>
      </c>
      <c r="AA63" s="77">
        <f>SUM(AA48:AA61)</f>
        <v>0</v>
      </c>
      <c r="AB63" s="77">
        <f t="shared" ref="AB63:AD63" si="19">SUM(AB48:AB61)</f>
        <v>0</v>
      </c>
      <c r="AC63" s="77">
        <f t="shared" si="19"/>
        <v>0</v>
      </c>
      <c r="AD63" s="77">
        <f t="shared" si="19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60" zoomScaleNormal="6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98</v>
      </c>
    </row>
    <row r="6" spans="2:4" x14ac:dyDescent="0.25">
      <c r="B6" s="140" t="s">
        <v>173</v>
      </c>
    </row>
    <row r="7" spans="2:4" x14ac:dyDescent="0.25">
      <c r="B7" s="140"/>
    </row>
    <row r="8" spans="2:4" x14ac:dyDescent="0.25">
      <c r="B8" s="142">
        <v>2022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126</v>
      </c>
      <c r="C48" s="7" t="s">
        <v>1</v>
      </c>
      <c r="D48" s="9">
        <v>2500</v>
      </c>
      <c r="E48" s="52"/>
      <c r="F48" s="10">
        <f>D48*E48</f>
        <v>0</v>
      </c>
      <c r="G48" s="85">
        <f>SUM(H48:J48)</f>
        <v>0</v>
      </c>
      <c r="H48" s="73">
        <f>L48+P48+T48+X48+AB48</f>
        <v>0</v>
      </c>
      <c r="I48" s="73">
        <f>M48+Q48+U48+Y48+AC48</f>
        <v>0</v>
      </c>
      <c r="J48" s="69">
        <f>N48+R48+V48+Z48+AD48</f>
        <v>0</v>
      </c>
      <c r="K48" s="82">
        <f>SUM(L48:N48)</f>
        <v>0</v>
      </c>
      <c r="L48" s="76"/>
      <c r="M48" s="76"/>
      <c r="N48" s="69"/>
      <c r="O48" s="82">
        <f t="shared" ref="O48:O61" si="0">SUM(P48:R48)</f>
        <v>0</v>
      </c>
      <c r="P48" s="76"/>
      <c r="Q48" s="76"/>
      <c r="R48" s="69"/>
      <c r="S48" s="79">
        <f t="shared" ref="S48:S50" si="1">SUM(T48:V48)</f>
        <v>0</v>
      </c>
      <c r="T48" s="76"/>
      <c r="U48" s="73"/>
      <c r="V48" s="69"/>
      <c r="W48" s="79">
        <f t="shared" ref="W48:W50" si="2">SUM(X48:Z48)</f>
        <v>0</v>
      </c>
      <c r="X48" s="76"/>
      <c r="Y48" s="76"/>
      <c r="Z48" s="69"/>
      <c r="AA48" s="79">
        <f t="shared" ref="AA48:AA50" si="3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J61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277</v>
      </c>
      <c r="C51" s="7" t="s">
        <v>29</v>
      </c>
      <c r="D51" s="9">
        <v>2500</v>
      </c>
      <c r="E51">
        <v>25</v>
      </c>
      <c r="F51" s="10"/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278</v>
      </c>
      <c r="C52" s="7" t="s">
        <v>29</v>
      </c>
      <c r="D52" s="9">
        <v>2500</v>
      </c>
      <c r="E52">
        <v>25</v>
      </c>
      <c r="F52" s="10">
        <f>D52*E52</f>
        <v>62500</v>
      </c>
      <c r="G52" s="85">
        <f t="shared" si="4"/>
        <v>62500</v>
      </c>
      <c r="H52" s="73">
        <f t="shared" si="5"/>
        <v>0</v>
      </c>
      <c r="I52" s="73">
        <f t="shared" si="5"/>
        <v>0</v>
      </c>
      <c r="J52" s="69">
        <f t="shared" si="5"/>
        <v>62500</v>
      </c>
      <c r="K52" s="82">
        <f t="shared" si="6"/>
        <v>0</v>
      </c>
      <c r="L52" s="76"/>
      <c r="M52" s="76"/>
      <c r="N52" s="69"/>
      <c r="O52" s="82">
        <f t="shared" si="0"/>
        <v>62500</v>
      </c>
      <c r="P52" s="76"/>
      <c r="Q52" s="76"/>
      <c r="R52" s="69">
        <f>D52*25</f>
        <v>62500</v>
      </c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 t="s">
        <v>218</v>
      </c>
      <c r="C53" s="7" t="s">
        <v>219</v>
      </c>
      <c r="D53" s="9">
        <v>5000</v>
      </c>
      <c r="E53">
        <v>1</v>
      </c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129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62500</v>
      </c>
      <c r="G63" s="86">
        <f t="shared" ref="G63:I63" si="13">SUM(G48:G61)</f>
        <v>62500</v>
      </c>
      <c r="H63" s="75">
        <f t="shared" si="13"/>
        <v>0</v>
      </c>
      <c r="I63" s="75">
        <f t="shared" si="13"/>
        <v>0</v>
      </c>
      <c r="J63" s="75">
        <f>SUM(J48:J61)</f>
        <v>62500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62500</v>
      </c>
      <c r="P63" s="75">
        <f t="shared" si="15"/>
        <v>0</v>
      </c>
      <c r="Q63" s="75">
        <f t="shared" si="15"/>
        <v>0</v>
      </c>
      <c r="R63" s="75">
        <f>SUM(R48:R61)</f>
        <v>62500</v>
      </c>
      <c r="S63" s="77">
        <f>SUM(S48:S61)</f>
        <v>0</v>
      </c>
      <c r="T63" s="77">
        <f t="shared" ref="T63:V63" si="16">SUM(T48:T61)</f>
        <v>0</v>
      </c>
      <c r="U63" s="77">
        <f t="shared" si="16"/>
        <v>0</v>
      </c>
      <c r="V63" s="77">
        <f t="shared" si="16"/>
        <v>0</v>
      </c>
      <c r="W63" s="77">
        <f>SUM(W48:W61)</f>
        <v>0</v>
      </c>
      <c r="X63" s="77">
        <f t="shared" ref="X63:Z63" si="17">SUM(X48:X61)</f>
        <v>0</v>
      </c>
      <c r="Y63" s="77">
        <f t="shared" si="17"/>
        <v>0</v>
      </c>
      <c r="Z63" s="77">
        <f t="shared" si="17"/>
        <v>0</v>
      </c>
      <c r="AA63" s="77">
        <f>SUM(AA48:AA61)</f>
        <v>0</v>
      </c>
      <c r="AB63" s="77">
        <f t="shared" ref="AB63:AD63" si="18">SUM(AB48:AB61)</f>
        <v>0</v>
      </c>
      <c r="AC63" s="77">
        <f t="shared" si="18"/>
        <v>0</v>
      </c>
      <c r="AD63" s="77">
        <f t="shared" si="18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69"/>
  <sheetViews>
    <sheetView zoomScale="80" zoomScaleNormal="8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6.85546875" customWidth="1"/>
    <col min="7" max="7" width="13.140625" customWidth="1"/>
  </cols>
  <sheetData>
    <row r="3" spans="2:4" x14ac:dyDescent="0.25">
      <c r="B3" t="s">
        <v>63</v>
      </c>
    </row>
    <row r="4" spans="2:4" x14ac:dyDescent="0.25">
      <c r="B4" t="s">
        <v>94</v>
      </c>
    </row>
    <row r="5" spans="2:4" x14ac:dyDescent="0.25">
      <c r="B5" t="s">
        <v>135</v>
      </c>
    </row>
    <row r="6" spans="2:4" x14ac:dyDescent="0.25">
      <c r="B6" s="140" t="s">
        <v>200</v>
      </c>
    </row>
    <row r="7" spans="2:4" x14ac:dyDescent="0.25">
      <c r="B7" s="140"/>
    </row>
    <row r="8" spans="2:4" x14ac:dyDescent="0.25">
      <c r="B8" s="142">
        <v>2021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279</v>
      </c>
      <c r="C48" s="7" t="s">
        <v>1</v>
      </c>
      <c r="D48" s="9">
        <v>2500</v>
      </c>
      <c r="E48" s="52">
        <v>130</v>
      </c>
      <c r="F48" s="10">
        <f>D48*E48</f>
        <v>325000</v>
      </c>
      <c r="G48" s="85">
        <f>SUM(H48:J48)</f>
        <v>325000</v>
      </c>
      <c r="H48" s="73">
        <f>L48+P48+T48+X48+AB48</f>
        <v>75000</v>
      </c>
      <c r="I48" s="73">
        <f>M48+Q48+U48+Y48+AC48</f>
        <v>0</v>
      </c>
      <c r="J48" s="69">
        <f>N48+R48+V48+Z48+AD48</f>
        <v>250000</v>
      </c>
      <c r="K48" s="82">
        <f>SUM(L48:N48)</f>
        <v>0</v>
      </c>
      <c r="L48" s="76"/>
      <c r="M48" s="76"/>
      <c r="N48" s="69"/>
      <c r="O48" s="82">
        <f t="shared" ref="O48:O61" si="0">SUM(P48:R48)</f>
        <v>250000</v>
      </c>
      <c r="P48" s="76"/>
      <c r="Q48" s="76"/>
      <c r="R48" s="69">
        <f>D48*100</f>
        <v>250000</v>
      </c>
      <c r="S48" s="79">
        <f t="shared" ref="S48:S50" si="1">SUM(T48:V48)</f>
        <v>25000</v>
      </c>
      <c r="T48" s="76">
        <f>D48*10</f>
        <v>25000</v>
      </c>
      <c r="U48" s="73"/>
      <c r="V48" s="69"/>
      <c r="W48" s="79">
        <f t="shared" ref="W48:W50" si="2">SUM(X48:Z48)</f>
        <v>25000</v>
      </c>
      <c r="X48" s="76">
        <f>D48*10</f>
        <v>25000</v>
      </c>
      <c r="Y48" s="76"/>
      <c r="Z48" s="69"/>
      <c r="AA48" s="79">
        <f t="shared" ref="AA48:AA50" si="3">SUM(AB48:AD48)</f>
        <v>25000</v>
      </c>
      <c r="AB48" s="76">
        <f>D48*10</f>
        <v>25000</v>
      </c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I61" si="5">L49+P49+T49+X49+AB49</f>
        <v>0</v>
      </c>
      <c r="I49" s="73">
        <f t="shared" si="5"/>
        <v>0</v>
      </c>
      <c r="J49" s="69">
        <f t="shared" ref="J49:J61" si="6">N49+R49+V49+Z49+AD49</f>
        <v>0</v>
      </c>
      <c r="K49" s="82">
        <f t="shared" ref="K49:K61" si="7">SUM(L49:N49)</f>
        <v>0</v>
      </c>
      <c r="L49" s="76"/>
      <c r="M49" s="76"/>
      <c r="N49" s="69">
        <f t="shared" ref="N49:N56" si="8">F49</f>
        <v>0</v>
      </c>
      <c r="O49" s="82">
        <f t="shared" si="0"/>
        <v>0</v>
      </c>
      <c r="P49" s="76"/>
      <c r="Q49" s="76"/>
      <c r="R49" s="69">
        <f t="shared" ref="R49:R56" si="9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6"/>
        <v>0</v>
      </c>
      <c r="K50" s="82">
        <f t="shared" si="7"/>
        <v>0</v>
      </c>
      <c r="L50" s="76"/>
      <c r="M50" s="76"/>
      <c r="N50" s="69">
        <f t="shared" si="8"/>
        <v>0</v>
      </c>
      <c r="O50" s="82">
        <f t="shared" si="0"/>
        <v>0</v>
      </c>
      <c r="P50" s="76"/>
      <c r="Q50" s="76"/>
      <c r="R50" s="69">
        <f t="shared" si="9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127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6"/>
        <v>0</v>
      </c>
      <c r="K51" s="82">
        <f t="shared" si="7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128</v>
      </c>
      <c r="C52" s="7" t="s">
        <v>29</v>
      </c>
      <c r="D52" s="9">
        <v>2500</v>
      </c>
      <c r="F52" s="10">
        <f>D52*E52</f>
        <v>0</v>
      </c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6"/>
        <v>0</v>
      </c>
      <c r="K52" s="82">
        <f t="shared" si="7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10">SUM(T52:V52)</f>
        <v>0</v>
      </c>
      <c r="T52" s="76"/>
      <c r="U52" s="73"/>
      <c r="V52" s="69"/>
      <c r="W52" s="79">
        <f t="shared" ref="W52:W61" si="11">SUM(X52:Z52)</f>
        <v>0</v>
      </c>
      <c r="X52" s="76"/>
      <c r="Y52" s="76"/>
      <c r="Z52" s="69"/>
      <c r="AA52" s="79">
        <f t="shared" ref="AA52:AA61" si="12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6"/>
        <v>0</v>
      </c>
      <c r="K53" s="82">
        <f t="shared" si="7"/>
        <v>0</v>
      </c>
      <c r="L53" s="76"/>
      <c r="M53" s="76"/>
      <c r="N53" s="69">
        <f t="shared" si="8"/>
        <v>0</v>
      </c>
      <c r="O53" s="82">
        <f t="shared" si="0"/>
        <v>0</v>
      </c>
      <c r="P53" s="76"/>
      <c r="Q53" s="76"/>
      <c r="R53" s="69">
        <f t="shared" si="9"/>
        <v>0</v>
      </c>
      <c r="S53" s="79">
        <f t="shared" si="10"/>
        <v>0</v>
      </c>
      <c r="T53" s="76"/>
      <c r="U53" s="73"/>
      <c r="V53" s="69"/>
      <c r="W53" s="79">
        <f t="shared" si="11"/>
        <v>0</v>
      </c>
      <c r="X53" s="76"/>
      <c r="Y53" s="76"/>
      <c r="Z53" s="69"/>
      <c r="AA53" s="79">
        <f t="shared" si="12"/>
        <v>0</v>
      </c>
      <c r="AB53" s="76"/>
      <c r="AC53" s="76"/>
      <c r="AD53" s="69"/>
    </row>
    <row r="54" spans="2:30" x14ac:dyDescent="0.25">
      <c r="B54" s="4" t="s">
        <v>129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6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10"/>
        <v>0</v>
      </c>
      <c r="T54" s="76"/>
      <c r="U54" s="73"/>
      <c r="V54" s="69"/>
      <c r="W54" s="79">
        <f t="shared" si="11"/>
        <v>0</v>
      </c>
      <c r="X54" s="76"/>
      <c r="Y54" s="76"/>
      <c r="Z54" s="69"/>
      <c r="AA54" s="79">
        <f t="shared" si="12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6"/>
        <v>0</v>
      </c>
      <c r="K55" s="82">
        <f t="shared" si="7"/>
        <v>0</v>
      </c>
      <c r="L55" s="76">
        <f>F55</f>
        <v>0</v>
      </c>
      <c r="M55" s="76"/>
      <c r="N55" s="69">
        <f t="shared" si="8"/>
        <v>0</v>
      </c>
      <c r="O55" s="82">
        <f t="shared" si="0"/>
        <v>0</v>
      </c>
      <c r="P55" s="76"/>
      <c r="Q55" s="76"/>
      <c r="R55" s="69">
        <f t="shared" si="9"/>
        <v>0</v>
      </c>
      <c r="S55" s="79">
        <f t="shared" si="10"/>
        <v>0</v>
      </c>
      <c r="T55" s="76"/>
      <c r="U55" s="73"/>
      <c r="V55" s="69"/>
      <c r="W55" s="79">
        <f t="shared" si="11"/>
        <v>0</v>
      </c>
      <c r="X55" s="76"/>
      <c r="Y55" s="76"/>
      <c r="Z55" s="69"/>
      <c r="AA55" s="79">
        <f t="shared" si="12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6"/>
        <v>0</v>
      </c>
      <c r="K56" s="82">
        <f t="shared" si="7"/>
        <v>0</v>
      </c>
      <c r="L56" s="76"/>
      <c r="M56" s="76"/>
      <c r="N56" s="69">
        <f t="shared" si="8"/>
        <v>0</v>
      </c>
      <c r="O56" s="82">
        <f t="shared" si="0"/>
        <v>0</v>
      </c>
      <c r="P56" s="76"/>
      <c r="Q56" s="76"/>
      <c r="R56" s="69">
        <f t="shared" si="9"/>
        <v>0</v>
      </c>
      <c r="S56" s="79">
        <f t="shared" si="10"/>
        <v>0</v>
      </c>
      <c r="T56" s="76"/>
      <c r="U56" s="73"/>
      <c r="V56" s="69"/>
      <c r="W56" s="79">
        <f t="shared" si="11"/>
        <v>0</v>
      </c>
      <c r="X56" s="76"/>
      <c r="Y56" s="76"/>
      <c r="Z56" s="69"/>
      <c r="AA56" s="79">
        <f t="shared" si="12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6"/>
        <v>0</v>
      </c>
      <c r="K57" s="82">
        <f t="shared" si="7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10"/>
        <v>0</v>
      </c>
      <c r="T57" s="76"/>
      <c r="U57" s="73"/>
      <c r="V57" s="69"/>
      <c r="W57" s="79">
        <f t="shared" si="11"/>
        <v>0</v>
      </c>
      <c r="X57" s="76"/>
      <c r="Y57" s="76"/>
      <c r="Z57" s="69"/>
      <c r="AA57" s="79">
        <f t="shared" si="12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6"/>
        <v>0</v>
      </c>
      <c r="K58" s="82">
        <f t="shared" si="7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3">F58</f>
        <v>0</v>
      </c>
      <c r="S58" s="79">
        <f t="shared" si="10"/>
        <v>0</v>
      </c>
      <c r="T58" s="76"/>
      <c r="U58" s="73"/>
      <c r="V58" s="69"/>
      <c r="W58" s="79">
        <f t="shared" si="11"/>
        <v>0</v>
      </c>
      <c r="X58" s="76"/>
      <c r="Y58" s="76"/>
      <c r="Z58" s="69"/>
      <c r="AA58" s="79">
        <f t="shared" si="12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6"/>
        <v>0</v>
      </c>
      <c r="K59" s="82">
        <f t="shared" si="7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3"/>
        <v>0</v>
      </c>
      <c r="S59" s="79">
        <f t="shared" si="10"/>
        <v>0</v>
      </c>
      <c r="T59" s="76"/>
      <c r="U59" s="73"/>
      <c r="V59" s="69"/>
      <c r="W59" s="79">
        <f t="shared" si="11"/>
        <v>0</v>
      </c>
      <c r="X59" s="76"/>
      <c r="Y59" s="76"/>
      <c r="Z59" s="69"/>
      <c r="AA59" s="79">
        <f t="shared" si="12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6"/>
        <v>0</v>
      </c>
      <c r="K60" s="82">
        <f t="shared" si="7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3"/>
        <v>0</v>
      </c>
      <c r="S60" s="79">
        <f t="shared" si="10"/>
        <v>0</v>
      </c>
      <c r="T60" s="76"/>
      <c r="U60" s="73"/>
      <c r="V60" s="69"/>
      <c r="W60" s="79">
        <f t="shared" si="11"/>
        <v>0</v>
      </c>
      <c r="X60" s="76"/>
      <c r="Y60" s="76"/>
      <c r="Z60" s="69"/>
      <c r="AA60" s="79">
        <f t="shared" si="12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6"/>
        <v>0</v>
      </c>
      <c r="K61" s="82">
        <f t="shared" si="7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3"/>
        <v>0</v>
      </c>
      <c r="S61" s="79">
        <f t="shared" si="10"/>
        <v>0</v>
      </c>
      <c r="T61" s="76"/>
      <c r="U61" s="73"/>
      <c r="V61" s="69"/>
      <c r="W61" s="79">
        <f t="shared" si="11"/>
        <v>0</v>
      </c>
      <c r="X61" s="76"/>
      <c r="Y61" s="76"/>
      <c r="Z61" s="69"/>
      <c r="AA61" s="79">
        <f t="shared" si="12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325000</v>
      </c>
      <c r="G63" s="86">
        <f t="shared" ref="G63:I63" si="14">SUM(G48:G61)</f>
        <v>325000</v>
      </c>
      <c r="H63" s="75">
        <f t="shared" si="14"/>
        <v>75000</v>
      </c>
      <c r="I63" s="75">
        <f t="shared" si="14"/>
        <v>0</v>
      </c>
      <c r="J63" s="75">
        <f>SUM(J48:J61)</f>
        <v>250000</v>
      </c>
      <c r="K63" s="91">
        <f t="shared" ref="K63:M63" si="15">SUM(K48:K61)</f>
        <v>0</v>
      </c>
      <c r="L63" s="75">
        <f t="shared" si="15"/>
        <v>0</v>
      </c>
      <c r="M63" s="75">
        <f t="shared" si="15"/>
        <v>0</v>
      </c>
      <c r="N63" s="75">
        <f>SUM(N48:N61)</f>
        <v>0</v>
      </c>
      <c r="O63" s="91">
        <f t="shared" ref="O63:Q63" si="16">SUM(O48:O61)</f>
        <v>250000</v>
      </c>
      <c r="P63" s="75">
        <f t="shared" si="16"/>
        <v>0</v>
      </c>
      <c r="Q63" s="75">
        <f t="shared" si="16"/>
        <v>0</v>
      </c>
      <c r="R63" s="75">
        <f>SUM(R48:R61)</f>
        <v>250000</v>
      </c>
      <c r="S63" s="77">
        <f>SUM(S48:S61)</f>
        <v>25000</v>
      </c>
      <c r="T63" s="77">
        <f t="shared" ref="T63:V63" si="17">SUM(T48:T61)</f>
        <v>25000</v>
      </c>
      <c r="U63" s="77">
        <f t="shared" si="17"/>
        <v>0</v>
      </c>
      <c r="V63" s="77">
        <f t="shared" si="17"/>
        <v>0</v>
      </c>
      <c r="W63" s="77">
        <f>SUM(W48:W61)</f>
        <v>25000</v>
      </c>
      <c r="X63" s="77">
        <f t="shared" ref="X63:Z63" si="18">SUM(X48:X61)</f>
        <v>25000</v>
      </c>
      <c r="Y63" s="77">
        <f t="shared" si="18"/>
        <v>0</v>
      </c>
      <c r="Z63" s="77">
        <f t="shared" si="18"/>
        <v>0</v>
      </c>
      <c r="AA63" s="77">
        <f>SUM(AA48:AA61)</f>
        <v>25000</v>
      </c>
      <c r="AB63" s="77">
        <f t="shared" ref="AB63:AD63" si="19">SUM(AB48:AB61)</f>
        <v>25000</v>
      </c>
      <c r="AC63" s="77">
        <f t="shared" si="19"/>
        <v>0</v>
      </c>
      <c r="AD63" s="77">
        <f t="shared" si="19"/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6"/>
  <sheetViews>
    <sheetView zoomScale="70" zoomScaleNormal="70" workbookViewId="0">
      <selection activeCell="D60" sqref="D6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</cols>
  <sheetData>
    <row r="2" spans="2:4" x14ac:dyDescent="0.25">
      <c r="B2" s="187" t="s">
        <v>210</v>
      </c>
    </row>
    <row r="3" spans="2:4" x14ac:dyDescent="0.25">
      <c r="B3" t="s">
        <v>63</v>
      </c>
    </row>
    <row r="4" spans="2:4" x14ac:dyDescent="0.25">
      <c r="B4" t="s">
        <v>64</v>
      </c>
    </row>
    <row r="5" spans="2:4" x14ac:dyDescent="0.25">
      <c r="B5" t="s">
        <v>88</v>
      </c>
    </row>
    <row r="6" spans="2:4" x14ac:dyDescent="0.25">
      <c r="B6" s="1" t="s">
        <v>174</v>
      </c>
    </row>
    <row r="8" spans="2:4" x14ac:dyDescent="0.25">
      <c r="B8">
        <v>2021</v>
      </c>
    </row>
    <row r="9" spans="2:4" ht="15.75" thickBot="1" x14ac:dyDescent="0.3">
      <c r="B9" s="4"/>
      <c r="C9" s="7" t="s">
        <v>0</v>
      </c>
      <c r="D9" s="9"/>
    </row>
    <row r="10" spans="2:4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4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279</v>
      </c>
      <c r="C48" s="7" t="s">
        <v>1</v>
      </c>
      <c r="D48" s="9">
        <v>2500</v>
      </c>
      <c r="E48" s="52">
        <v>130</v>
      </c>
      <c r="F48" s="10">
        <f>D48*E48</f>
        <v>325000</v>
      </c>
      <c r="G48" s="85">
        <f>SUM(H48:J48)</f>
        <v>325000</v>
      </c>
      <c r="H48" s="73">
        <f>L48+P48+T48+X48+AB48</f>
        <v>75000</v>
      </c>
      <c r="I48" s="73">
        <f>M48+Q48+U48+Y48+AC48</f>
        <v>0</v>
      </c>
      <c r="J48" s="69">
        <f>N48+R48+V48+Z48+AD48</f>
        <v>250000</v>
      </c>
      <c r="K48" s="82">
        <f>SUM(L48:N48)</f>
        <v>0</v>
      </c>
      <c r="L48" s="76"/>
      <c r="M48" s="76"/>
      <c r="N48" s="69"/>
      <c r="O48" s="82">
        <f t="shared" ref="O48:O61" si="0">SUM(P48:R48)</f>
        <v>250000</v>
      </c>
      <c r="P48" s="76"/>
      <c r="Q48" s="76"/>
      <c r="R48" s="69">
        <f>D48*100</f>
        <v>250000</v>
      </c>
      <c r="S48" s="79">
        <f t="shared" ref="S48:S50" si="1">SUM(T48:V48)</f>
        <v>25000</v>
      </c>
      <c r="T48" s="76">
        <f>D48*10</f>
        <v>25000</v>
      </c>
      <c r="U48" s="73"/>
      <c r="V48" s="69"/>
      <c r="W48" s="79">
        <f t="shared" ref="W48:W50" si="2">SUM(X48:Z48)</f>
        <v>25000</v>
      </c>
      <c r="X48" s="76">
        <f>D48*10</f>
        <v>25000</v>
      </c>
      <c r="Y48" s="76"/>
      <c r="Z48" s="69"/>
      <c r="AA48" s="79">
        <f t="shared" ref="AA48:AA50" si="3">SUM(AB48:AD48)</f>
        <v>25000</v>
      </c>
      <c r="AB48" s="76">
        <f>D48*10</f>
        <v>25000</v>
      </c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10">
        <f>D49*E49</f>
        <v>0</v>
      </c>
      <c r="G49" s="85">
        <f t="shared" ref="G49:G61" si="4">SUM(H49:J49)</f>
        <v>0</v>
      </c>
      <c r="H49" s="73">
        <f t="shared" ref="H49:J61" si="5">L49+P49+T49+X49+AB49</f>
        <v>0</v>
      </c>
      <c r="I49" s="73">
        <f t="shared" si="5"/>
        <v>0</v>
      </c>
      <c r="J49" s="69">
        <f t="shared" si="5"/>
        <v>0</v>
      </c>
      <c r="K49" s="82">
        <f t="shared" ref="K49:K61" si="6">SUM(L49:N49)</f>
        <v>0</v>
      </c>
      <c r="L49" s="76"/>
      <c r="M49" s="76"/>
      <c r="N49" s="69">
        <f t="shared" ref="N49:N56" si="7">F49</f>
        <v>0</v>
      </c>
      <c r="O49" s="82">
        <f t="shared" si="0"/>
        <v>0</v>
      </c>
      <c r="P49" s="76"/>
      <c r="Q49" s="76"/>
      <c r="R49" s="69">
        <f t="shared" ref="R49:R56" si="8">F49</f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/>
      <c r="C50" s="7"/>
      <c r="D50" s="9"/>
      <c r="F50" s="10"/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>
        <f t="shared" si="7"/>
        <v>0</v>
      </c>
      <c r="O50" s="82">
        <f t="shared" si="0"/>
        <v>0</v>
      </c>
      <c r="P50" s="76"/>
      <c r="Q50" s="76"/>
      <c r="R50" s="69">
        <f t="shared" si="8"/>
        <v>0</v>
      </c>
      <c r="S50" s="79">
        <f t="shared" si="1"/>
        <v>0</v>
      </c>
      <c r="T50" s="76"/>
      <c r="U50" s="73"/>
      <c r="V50" s="69"/>
      <c r="W50" s="79">
        <f t="shared" si="2"/>
        <v>0</v>
      </c>
      <c r="X50" s="76"/>
      <c r="Y50" s="76"/>
      <c r="Z50" s="69"/>
      <c r="AA50" s="79">
        <f t="shared" si="3"/>
        <v>0</v>
      </c>
      <c r="AB50" s="76"/>
      <c r="AC50" s="76"/>
      <c r="AD50" s="69"/>
    </row>
    <row r="51" spans="2:30" x14ac:dyDescent="0.25">
      <c r="B51" s="4" t="s">
        <v>127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/>
      <c r="M51" s="76"/>
      <c r="N51" s="69"/>
      <c r="O51" s="82">
        <f t="shared" si="0"/>
        <v>0</v>
      </c>
      <c r="P51" s="76"/>
      <c r="Q51" s="76"/>
      <c r="R51" s="69"/>
      <c r="S51" s="79">
        <f>SUM(T51:V51)</f>
        <v>0</v>
      </c>
      <c r="T51" s="76"/>
      <c r="U51" s="73"/>
      <c r="V51" s="69"/>
      <c r="W51" s="79">
        <f>SUM(X51:Z51)</f>
        <v>0</v>
      </c>
      <c r="X51" s="76"/>
      <c r="Y51" s="76"/>
      <c r="Z51" s="69"/>
      <c r="AA51" s="79">
        <f>SUM(AB51:AD51)</f>
        <v>0</v>
      </c>
      <c r="AB51" s="76"/>
      <c r="AC51" s="76"/>
      <c r="AD51" s="69"/>
    </row>
    <row r="52" spans="2:30" x14ac:dyDescent="0.25">
      <c r="B52" s="4" t="s">
        <v>128</v>
      </c>
      <c r="C52" s="7" t="s">
        <v>29</v>
      </c>
      <c r="D52" s="9">
        <v>2500</v>
      </c>
      <c r="F52" s="10">
        <f>D52*E52</f>
        <v>0</v>
      </c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>
        <f>F52</f>
        <v>0</v>
      </c>
      <c r="M52" s="76"/>
      <c r="N52" s="69"/>
      <c r="O52" s="82">
        <f t="shared" si="0"/>
        <v>0</v>
      </c>
      <c r="P52" s="76"/>
      <c r="Q52" s="76"/>
      <c r="R52" s="69"/>
      <c r="S52" s="79">
        <f t="shared" ref="S52:S61" si="9">SUM(T52:V52)</f>
        <v>0</v>
      </c>
      <c r="T52" s="76"/>
      <c r="U52" s="73"/>
      <c r="V52" s="69"/>
      <c r="W52" s="79">
        <f t="shared" ref="W52:W61" si="10">SUM(X52:Z52)</f>
        <v>0</v>
      </c>
      <c r="X52" s="76"/>
      <c r="Y52" s="76"/>
      <c r="Z52" s="69"/>
      <c r="AA52" s="79">
        <f t="shared" ref="AA52:AA61" si="11">SUM(AB52:AD52)</f>
        <v>0</v>
      </c>
      <c r="AB52" s="76"/>
      <c r="AC52" s="76"/>
      <c r="AD52" s="69"/>
    </row>
    <row r="53" spans="2:30" x14ac:dyDescent="0.25">
      <c r="B53" s="4"/>
      <c r="C53" s="7"/>
      <c r="D53" s="9"/>
      <c r="F53" s="10"/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>
        <f t="shared" si="6"/>
        <v>0</v>
      </c>
      <c r="L53" s="76"/>
      <c r="M53" s="76"/>
      <c r="N53" s="69">
        <f t="shared" si="7"/>
        <v>0</v>
      </c>
      <c r="O53" s="82">
        <f t="shared" si="0"/>
        <v>0</v>
      </c>
      <c r="P53" s="76"/>
      <c r="Q53" s="76"/>
      <c r="R53" s="69">
        <f t="shared" si="8"/>
        <v>0</v>
      </c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129</v>
      </c>
      <c r="C54" s="7" t="s">
        <v>34</v>
      </c>
      <c r="D54" s="9">
        <v>2500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/>
      <c r="L54" s="76">
        <f>F54/2</f>
        <v>0</v>
      </c>
      <c r="M54" s="76"/>
      <c r="N54" s="69"/>
      <c r="O54" s="82">
        <f t="shared" si="0"/>
        <v>0</v>
      </c>
      <c r="P54" s="76"/>
      <c r="Q54" s="76"/>
      <c r="R54" s="69"/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 t="s">
        <v>33</v>
      </c>
      <c r="C55" s="7" t="s">
        <v>34</v>
      </c>
      <c r="D55" s="9">
        <v>8</v>
      </c>
      <c r="E55">
        <v>0</v>
      </c>
      <c r="F55" s="10">
        <f>D55*E55</f>
        <v>0</v>
      </c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>
        <f>F55</f>
        <v>0</v>
      </c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/>
      <c r="C56" s="7"/>
      <c r="D56" s="9"/>
      <c r="F56" s="10"/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>
        <f t="shared" si="7"/>
        <v>0</v>
      </c>
      <c r="O56" s="82">
        <f t="shared" si="0"/>
        <v>0</v>
      </c>
      <c r="P56" s="76"/>
      <c r="Q56" s="76"/>
      <c r="R56" s="69">
        <f t="shared" si="8"/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20">
        <f>SUM(F58:F61)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v>500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ref="R58:R61" si="12">F58</f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v>600</v>
      </c>
      <c r="E59">
        <v>0</v>
      </c>
      <c r="F59" s="20">
        <f>D59*E59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v>0</v>
      </c>
      <c r="F60" s="20">
        <f>D60*E60*E57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0</v>
      </c>
      <c r="F61" s="20">
        <f>D61*E61*E57</f>
        <v>0</v>
      </c>
      <c r="G61" s="85">
        <f t="shared" si="4"/>
        <v>0</v>
      </c>
      <c r="H61" s="73">
        <f t="shared" si="5"/>
        <v>0</v>
      </c>
      <c r="I61" s="73">
        <f t="shared" si="5"/>
        <v>0</v>
      </c>
      <c r="J61" s="69">
        <f t="shared" si="5"/>
        <v>0</v>
      </c>
      <c r="K61" s="82">
        <f t="shared" si="6"/>
        <v>0</v>
      </c>
      <c r="L61" s="76"/>
      <c r="M61" s="76"/>
      <c r="N61" s="69"/>
      <c r="O61" s="82">
        <f t="shared" si="0"/>
        <v>0</v>
      </c>
      <c r="P61" s="76"/>
      <c r="Q61" s="76"/>
      <c r="R61" s="69">
        <f t="shared" si="12"/>
        <v>0</v>
      </c>
      <c r="S61" s="79">
        <f t="shared" si="9"/>
        <v>0</v>
      </c>
      <c r="T61" s="76"/>
      <c r="U61" s="73"/>
      <c r="V61" s="69"/>
      <c r="W61" s="79">
        <f t="shared" si="10"/>
        <v>0</v>
      </c>
      <c r="X61" s="76"/>
      <c r="Y61" s="76"/>
      <c r="Z61" s="69"/>
      <c r="AA61" s="79">
        <f t="shared" si="11"/>
        <v>0</v>
      </c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SUM(F48:F57)</f>
        <v>325000</v>
      </c>
      <c r="G63" s="86">
        <f t="shared" ref="G63:I63" si="13">SUM(G48:G61)</f>
        <v>325000</v>
      </c>
      <c r="H63" s="75">
        <f t="shared" si="13"/>
        <v>75000</v>
      </c>
      <c r="I63" s="75">
        <f t="shared" si="13"/>
        <v>0</v>
      </c>
      <c r="J63" s="75">
        <f>SUM(J48:J61)</f>
        <v>250000</v>
      </c>
      <c r="K63" s="91">
        <f t="shared" ref="K63:M63" si="14">SUM(K48:K61)</f>
        <v>0</v>
      </c>
      <c r="L63" s="75">
        <f t="shared" si="14"/>
        <v>0</v>
      </c>
      <c r="M63" s="75">
        <f t="shared" si="14"/>
        <v>0</v>
      </c>
      <c r="N63" s="75">
        <f>SUM(N48:N61)</f>
        <v>0</v>
      </c>
      <c r="O63" s="91">
        <f t="shared" ref="O63:Q63" si="15">SUM(O48:O61)</f>
        <v>250000</v>
      </c>
      <c r="P63" s="75">
        <f t="shared" si="15"/>
        <v>0</v>
      </c>
      <c r="Q63" s="75">
        <f t="shared" si="15"/>
        <v>0</v>
      </c>
      <c r="R63" s="75">
        <f>SUM(R48:R61)</f>
        <v>250000</v>
      </c>
      <c r="S63" s="77">
        <f>SUM(S48:S61)</f>
        <v>25000</v>
      </c>
      <c r="T63" s="77">
        <f t="shared" ref="T63:V63" si="16">SUM(T48:T61)</f>
        <v>25000</v>
      </c>
      <c r="U63" s="77">
        <f t="shared" si="16"/>
        <v>0</v>
      </c>
      <c r="V63" s="77">
        <f t="shared" si="16"/>
        <v>0</v>
      </c>
      <c r="W63" s="77">
        <f>SUM(W48:W61)</f>
        <v>25000</v>
      </c>
      <c r="X63" s="77">
        <f t="shared" ref="X63:Z63" si="17">SUM(X48:X61)</f>
        <v>25000</v>
      </c>
      <c r="Y63" s="77">
        <f t="shared" si="17"/>
        <v>0</v>
      </c>
      <c r="Z63" s="77">
        <f t="shared" si="17"/>
        <v>0</v>
      </c>
      <c r="AA63" s="77">
        <f>SUM(AA48:AA61)</f>
        <v>25000</v>
      </c>
      <c r="AB63" s="77">
        <f t="shared" ref="AB63:AD63" si="18">SUM(AB48:AB61)</f>
        <v>25000</v>
      </c>
      <c r="AC63" s="77">
        <f t="shared" si="18"/>
        <v>0</v>
      </c>
      <c r="AD63" s="77">
        <f t="shared" si="18"/>
        <v>0</v>
      </c>
    </row>
    <row r="64" spans="2:30" x14ac:dyDescent="0.25">
      <c r="F64" s="16"/>
    </row>
    <row r="65" spans="6:6" x14ac:dyDescent="0.25">
      <c r="F65" s="16"/>
    </row>
    <row r="66" spans="6:6" x14ac:dyDescent="0.25">
      <c r="F66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zoomScale="70" zoomScaleNormal="70" workbookViewId="0">
      <selection activeCell="D59" sqref="D5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</cols>
  <sheetData>
    <row r="1" spans="2:4" x14ac:dyDescent="0.25">
      <c r="B1" s="187" t="s">
        <v>210</v>
      </c>
    </row>
    <row r="2" spans="2:4" x14ac:dyDescent="0.25">
      <c r="B2" t="s">
        <v>63</v>
      </c>
    </row>
    <row r="3" spans="2:4" x14ac:dyDescent="0.25">
      <c r="B3" t="s">
        <v>64</v>
      </c>
    </row>
    <row r="4" spans="2:4" x14ac:dyDescent="0.25">
      <c r="B4" t="s">
        <v>88</v>
      </c>
    </row>
    <row r="5" spans="2:4" x14ac:dyDescent="0.25">
      <c r="B5" s="1" t="s">
        <v>175</v>
      </c>
    </row>
    <row r="7" spans="2:4" x14ac:dyDescent="0.25">
      <c r="B7" t="s">
        <v>176</v>
      </c>
    </row>
    <row r="8" spans="2:4" ht="15.75" thickBot="1" x14ac:dyDescent="0.3">
      <c r="B8" s="4"/>
      <c r="C8" s="7" t="s">
        <v>0</v>
      </c>
      <c r="D8" s="9"/>
    </row>
    <row r="9" spans="2:4" ht="15.75" hidden="1" thickBot="1" x14ac:dyDescent="0.3">
      <c r="B9" s="4" t="s">
        <v>15</v>
      </c>
      <c r="C9" s="7" t="s">
        <v>9</v>
      </c>
      <c r="D9" s="9">
        <f>1+D12</f>
        <v>1</v>
      </c>
    </row>
    <row r="10" spans="2:4" ht="15.75" hidden="1" thickBot="1" x14ac:dyDescent="0.3">
      <c r="B10" s="4" t="s">
        <v>13</v>
      </c>
      <c r="C10" s="7" t="s">
        <v>21</v>
      </c>
      <c r="D10" s="9">
        <f>SUM(D12:D19)</f>
        <v>1</v>
      </c>
    </row>
    <row r="11" spans="2:4" ht="15.75" hidden="1" thickBot="1" x14ac:dyDescent="0.3">
      <c r="B11" s="4"/>
      <c r="C11" s="7"/>
    </row>
    <row r="12" spans="2:4" ht="30.75" hidden="1" thickBot="1" x14ac:dyDescent="0.3">
      <c r="B12" s="15" t="s">
        <v>16</v>
      </c>
      <c r="C12" s="7"/>
      <c r="D12" s="14"/>
    </row>
    <row r="13" spans="2:4" ht="30.75" hidden="1" thickBot="1" x14ac:dyDescent="0.3">
      <c r="B13" s="15" t="s">
        <v>28</v>
      </c>
      <c r="C13" s="7"/>
      <c r="D13" s="14"/>
    </row>
    <row r="14" spans="2:4" ht="30.75" hidden="1" thickBot="1" x14ac:dyDescent="0.3">
      <c r="B14" s="15" t="s">
        <v>22</v>
      </c>
      <c r="C14" s="7"/>
      <c r="D14" s="14"/>
    </row>
    <row r="15" spans="2:4" ht="30.75" hidden="1" thickBot="1" x14ac:dyDescent="0.3">
      <c r="B15" s="15" t="s">
        <v>17</v>
      </c>
      <c r="C15" s="7"/>
      <c r="D15" s="14">
        <v>1</v>
      </c>
    </row>
    <row r="16" spans="2:4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/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" thickBot="1" x14ac:dyDescent="0.35">
      <c r="B44" s="2" t="s">
        <v>75</v>
      </c>
      <c r="C44" s="8"/>
      <c r="D44" s="2"/>
      <c r="E44" s="2"/>
      <c r="F44" s="2"/>
      <c r="G44" s="294" t="s">
        <v>68</v>
      </c>
      <c r="H44" s="295"/>
      <c r="I44" s="295"/>
      <c r="J44" s="296"/>
      <c r="K44" s="291">
        <v>2021</v>
      </c>
      <c r="L44" s="292"/>
      <c r="M44" s="292"/>
      <c r="N44" s="293"/>
      <c r="O44" s="291">
        <v>2022</v>
      </c>
      <c r="P44" s="292"/>
      <c r="Q44" s="292"/>
      <c r="R44" s="293"/>
      <c r="S44" s="291">
        <v>2023</v>
      </c>
      <c r="T44" s="292"/>
      <c r="U44" s="292"/>
      <c r="V44" s="293"/>
      <c r="W44" s="291">
        <v>2024</v>
      </c>
      <c r="X44" s="292"/>
      <c r="Y44" s="292"/>
      <c r="Z44" s="293"/>
      <c r="AA44" s="291">
        <v>2025</v>
      </c>
      <c r="AB44" s="292"/>
      <c r="AC44" s="292"/>
      <c r="AD44" s="293"/>
    </row>
    <row r="45" spans="2:30" ht="16.5" thickTop="1" thickBot="1" x14ac:dyDescent="0.3">
      <c r="C45" s="7"/>
      <c r="G45" s="49" t="s">
        <v>39</v>
      </c>
      <c r="H45" s="47" t="s">
        <v>102</v>
      </c>
      <c r="I45" s="47" t="s">
        <v>66</v>
      </c>
      <c r="J45" s="54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90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84"/>
      <c r="H46" s="57"/>
      <c r="I46" s="57"/>
      <c r="J46" s="63"/>
      <c r="K46" s="81"/>
      <c r="L46" s="60"/>
      <c r="M46" s="60"/>
      <c r="N46" s="62"/>
      <c r="O46" s="88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279</v>
      </c>
      <c r="C47" s="7" t="s">
        <v>1</v>
      </c>
      <c r="D47" s="9">
        <v>2500</v>
      </c>
      <c r="E47" s="52">
        <v>130</v>
      </c>
      <c r="F47" s="10">
        <f>D47*E47</f>
        <v>325000</v>
      </c>
      <c r="G47" s="85">
        <f>SUM(H47:J47)</f>
        <v>325000</v>
      </c>
      <c r="H47" s="73">
        <f>L47+P47+T47+X47+AB47</f>
        <v>75000</v>
      </c>
      <c r="I47" s="73">
        <f>M47+Q47+U47+Y47+AC47</f>
        <v>0</v>
      </c>
      <c r="J47" s="69">
        <f>N47+R47+V47+Z47+AD47</f>
        <v>250000</v>
      </c>
      <c r="K47" s="82">
        <f>SUM(L47:N47)</f>
        <v>0</v>
      </c>
      <c r="L47" s="76"/>
      <c r="M47" s="76"/>
      <c r="N47" s="69"/>
      <c r="O47" s="82">
        <f t="shared" ref="O47:O60" si="0">SUM(P47:R47)</f>
        <v>250000</v>
      </c>
      <c r="P47" s="76"/>
      <c r="Q47" s="76"/>
      <c r="R47" s="69">
        <f>D47*100</f>
        <v>250000</v>
      </c>
      <c r="S47" s="79">
        <f t="shared" ref="S47:S49" si="1">SUM(T47:V47)</f>
        <v>25000</v>
      </c>
      <c r="T47" s="76">
        <f>D47*10</f>
        <v>25000</v>
      </c>
      <c r="U47" s="73"/>
      <c r="V47" s="69"/>
      <c r="W47" s="79">
        <f t="shared" ref="W47:W49" si="2">SUM(X47:Z47)</f>
        <v>25000</v>
      </c>
      <c r="X47" s="76">
        <f>D47*10</f>
        <v>25000</v>
      </c>
      <c r="Y47" s="76"/>
      <c r="Z47" s="69"/>
      <c r="AA47" s="79">
        <f t="shared" ref="AA47:AA49" si="3">SUM(AB47:AD47)</f>
        <v>25000</v>
      </c>
      <c r="AB47" s="76">
        <f>D47*10</f>
        <v>25000</v>
      </c>
      <c r="AC47" s="76"/>
      <c r="AD47" s="69"/>
    </row>
    <row r="48" spans="2:30" x14ac:dyDescent="0.25">
      <c r="B48" s="4" t="s">
        <v>4</v>
      </c>
      <c r="C48" s="7" t="s">
        <v>6</v>
      </c>
      <c r="D48" s="9"/>
      <c r="E48">
        <v>0</v>
      </c>
      <c r="F48" s="10">
        <f>D48*E48</f>
        <v>0</v>
      </c>
      <c r="G48" s="85">
        <f t="shared" ref="G48:G60" si="4">SUM(H48:J48)</f>
        <v>0</v>
      </c>
      <c r="H48" s="73">
        <f t="shared" ref="H48:J60" si="5">L48+P48+T48+X48+AB48</f>
        <v>0</v>
      </c>
      <c r="I48" s="73">
        <f t="shared" si="5"/>
        <v>0</v>
      </c>
      <c r="J48" s="69">
        <f t="shared" si="5"/>
        <v>0</v>
      </c>
      <c r="K48" s="82">
        <f t="shared" ref="K48:K60" si="6">SUM(L48:N48)</f>
        <v>0</v>
      </c>
      <c r="L48" s="76"/>
      <c r="M48" s="76"/>
      <c r="N48" s="69">
        <f t="shared" ref="N48:N55" si="7">F48</f>
        <v>0</v>
      </c>
      <c r="O48" s="82">
        <f t="shared" si="0"/>
        <v>0</v>
      </c>
      <c r="P48" s="76"/>
      <c r="Q48" s="76"/>
      <c r="R48" s="69">
        <f t="shared" ref="R48:R55" si="8">F48</f>
        <v>0</v>
      </c>
      <c r="S48" s="79">
        <f t="shared" si="1"/>
        <v>0</v>
      </c>
      <c r="T48" s="76"/>
      <c r="U48" s="73"/>
      <c r="V48" s="69"/>
      <c r="W48" s="79">
        <f t="shared" si="2"/>
        <v>0</v>
      </c>
      <c r="X48" s="76"/>
      <c r="Y48" s="76"/>
      <c r="Z48" s="69"/>
      <c r="AA48" s="79">
        <f t="shared" si="3"/>
        <v>0</v>
      </c>
      <c r="AB48" s="76"/>
      <c r="AC48" s="76"/>
      <c r="AD48" s="69"/>
    </row>
    <row r="49" spans="2:30" x14ac:dyDescent="0.25">
      <c r="B49" s="4"/>
      <c r="C49" s="7"/>
      <c r="D49" s="9"/>
      <c r="F49" s="10"/>
      <c r="G49" s="85">
        <f t="shared" si="4"/>
        <v>0</v>
      </c>
      <c r="H49" s="73">
        <f t="shared" si="5"/>
        <v>0</v>
      </c>
      <c r="I49" s="73">
        <f t="shared" si="5"/>
        <v>0</v>
      </c>
      <c r="J49" s="69">
        <f t="shared" si="5"/>
        <v>0</v>
      </c>
      <c r="K49" s="82">
        <f t="shared" si="6"/>
        <v>0</v>
      </c>
      <c r="L49" s="76"/>
      <c r="M49" s="76"/>
      <c r="N49" s="69">
        <f t="shared" si="7"/>
        <v>0</v>
      </c>
      <c r="O49" s="82">
        <f t="shared" si="0"/>
        <v>0</v>
      </c>
      <c r="P49" s="76"/>
      <c r="Q49" s="76"/>
      <c r="R49" s="69">
        <f t="shared" si="8"/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280</v>
      </c>
      <c r="C50" s="7" t="s">
        <v>29</v>
      </c>
      <c r="D50" s="9"/>
      <c r="F50" s="10">
        <f>D50*E50</f>
        <v>0</v>
      </c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/>
      <c r="O50" s="82">
        <f t="shared" si="0"/>
        <v>0</v>
      </c>
      <c r="P50" s="76"/>
      <c r="Q50" s="76"/>
      <c r="R50" s="69"/>
      <c r="S50" s="79">
        <f>SUM(T50:V50)</f>
        <v>0</v>
      </c>
      <c r="T50" s="76"/>
      <c r="U50" s="73"/>
      <c r="V50" s="69"/>
      <c r="W50" s="79">
        <f>SUM(X50:Z50)</f>
        <v>0</v>
      </c>
      <c r="X50" s="76"/>
      <c r="Y50" s="76"/>
      <c r="Z50" s="69"/>
      <c r="AA50" s="79">
        <f>SUM(AB50:AD50)</f>
        <v>0</v>
      </c>
      <c r="AB50" s="76"/>
      <c r="AC50" s="76"/>
      <c r="AD50" s="69"/>
    </row>
    <row r="51" spans="2:30" x14ac:dyDescent="0.25">
      <c r="B51" s="4" t="s">
        <v>128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>
        <f>F51</f>
        <v>0</v>
      </c>
      <c r="M51" s="76"/>
      <c r="N51" s="69"/>
      <c r="O51" s="82">
        <f t="shared" si="0"/>
        <v>0</v>
      </c>
      <c r="P51" s="76"/>
      <c r="Q51" s="76"/>
      <c r="R51" s="69"/>
      <c r="S51" s="79">
        <f t="shared" ref="S51:S60" si="9">SUM(T51:V51)</f>
        <v>0</v>
      </c>
      <c r="T51" s="76"/>
      <c r="U51" s="73"/>
      <c r="V51" s="69"/>
      <c r="W51" s="79">
        <f t="shared" ref="W51:W60" si="10">SUM(X51:Z51)</f>
        <v>0</v>
      </c>
      <c r="X51" s="76"/>
      <c r="Y51" s="76"/>
      <c r="Z51" s="69"/>
      <c r="AA51" s="79">
        <f t="shared" ref="AA51:AA60" si="11">SUM(AB51:AD51)</f>
        <v>0</v>
      </c>
      <c r="AB51" s="76"/>
      <c r="AC51" s="76"/>
      <c r="AD51" s="69"/>
    </row>
    <row r="52" spans="2:30" x14ac:dyDescent="0.25">
      <c r="B52" s="4"/>
      <c r="C52" s="7"/>
      <c r="D52" s="9"/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/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si="9"/>
        <v>0</v>
      </c>
      <c r="T52" s="76"/>
      <c r="U52" s="73"/>
      <c r="V52" s="69"/>
      <c r="W52" s="79">
        <f t="shared" si="10"/>
        <v>0</v>
      </c>
      <c r="X52" s="76"/>
      <c r="Y52" s="76"/>
      <c r="Z52" s="69"/>
      <c r="AA52" s="79">
        <f t="shared" si="11"/>
        <v>0</v>
      </c>
      <c r="AB52" s="76"/>
      <c r="AC52" s="76"/>
      <c r="AD52" s="69"/>
    </row>
    <row r="53" spans="2:30" x14ac:dyDescent="0.25">
      <c r="B53" s="4" t="s">
        <v>129</v>
      </c>
      <c r="C53" s="7" t="s">
        <v>34</v>
      </c>
      <c r="D53" s="9">
        <v>2500</v>
      </c>
      <c r="F53" s="10">
        <f>D53*E53</f>
        <v>0</v>
      </c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/>
      <c r="L53" s="76">
        <f>F53/2</f>
        <v>0</v>
      </c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33</v>
      </c>
      <c r="C54" s="7" t="s">
        <v>34</v>
      </c>
      <c r="D54" s="9">
        <v>8</v>
      </c>
      <c r="E54">
        <v>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>
        <f t="shared" si="6"/>
        <v>0</v>
      </c>
      <c r="L54" s="76">
        <f>F54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/>
      <c r="C55" s="7"/>
      <c r="D55" s="9"/>
      <c r="F55" s="10"/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/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20">
        <f>SUM(F57:F60)</f>
        <v>0</v>
      </c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/>
      <c r="O56" s="82">
        <f t="shared" si="0"/>
        <v>0</v>
      </c>
      <c r="P56" s="76"/>
      <c r="Q56" s="76"/>
      <c r="R56" s="69">
        <f>F56</f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>
        <v>500</v>
      </c>
      <c r="E57">
        <v>0</v>
      </c>
      <c r="F57" s="20">
        <f>D57*E57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 t="shared" ref="R57:R60" si="12"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>
        <v>600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si="12"/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>
        <v>40</v>
      </c>
      <c r="E59">
        <v>0</v>
      </c>
      <c r="F59" s="20">
        <f>D59*E59*E56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>
        <v>20</v>
      </c>
      <c r="E60">
        <v>0</v>
      </c>
      <c r="F60" s="20">
        <f>D60*E60*E56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ht="15.75" thickBot="1" x14ac:dyDescent="0.3">
      <c r="B61" s="4"/>
      <c r="F61" s="1"/>
      <c r="G61" s="85"/>
      <c r="H61" s="73"/>
      <c r="I61" s="73"/>
      <c r="J61" s="69"/>
      <c r="K61" s="82"/>
      <c r="L61" s="76"/>
      <c r="M61" s="76"/>
      <c r="N61" s="69"/>
      <c r="O61" s="82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21">
        <f>SUM(F47:F56)</f>
        <v>325000</v>
      </c>
      <c r="G62" s="86">
        <f t="shared" ref="G62:I62" si="13">SUM(G47:G60)</f>
        <v>325000</v>
      </c>
      <c r="H62" s="75">
        <f t="shared" si="13"/>
        <v>75000</v>
      </c>
      <c r="I62" s="75">
        <f t="shared" si="13"/>
        <v>0</v>
      </c>
      <c r="J62" s="75">
        <f>SUM(J47:J60)</f>
        <v>250000</v>
      </c>
      <c r="K62" s="91">
        <f t="shared" ref="K62:M62" si="14">SUM(K47:K60)</f>
        <v>0</v>
      </c>
      <c r="L62" s="75">
        <f t="shared" si="14"/>
        <v>0</v>
      </c>
      <c r="M62" s="75">
        <f t="shared" si="14"/>
        <v>0</v>
      </c>
      <c r="N62" s="75">
        <f>SUM(N47:N60)</f>
        <v>0</v>
      </c>
      <c r="O62" s="91">
        <f t="shared" ref="O62:Q62" si="15">SUM(O47:O60)</f>
        <v>250000</v>
      </c>
      <c r="P62" s="75">
        <f t="shared" si="15"/>
        <v>0</v>
      </c>
      <c r="Q62" s="75">
        <f t="shared" si="15"/>
        <v>0</v>
      </c>
      <c r="R62" s="75">
        <f>SUM(R47:R60)</f>
        <v>250000</v>
      </c>
      <c r="S62" s="77">
        <f>SUM(S47:S60)</f>
        <v>25000</v>
      </c>
      <c r="T62" s="77">
        <f t="shared" ref="T62:V62" si="16">SUM(T47:T60)</f>
        <v>25000</v>
      </c>
      <c r="U62" s="77">
        <f t="shared" si="16"/>
        <v>0</v>
      </c>
      <c r="V62" s="77">
        <f t="shared" si="16"/>
        <v>0</v>
      </c>
      <c r="W62" s="77">
        <f>SUM(W47:W60)</f>
        <v>25000</v>
      </c>
      <c r="X62" s="77">
        <f t="shared" ref="X62:Z62" si="17">SUM(X47:X60)</f>
        <v>25000</v>
      </c>
      <c r="Y62" s="77">
        <f t="shared" si="17"/>
        <v>0</v>
      </c>
      <c r="Z62" s="77">
        <f t="shared" si="17"/>
        <v>0</v>
      </c>
      <c r="AA62" s="77">
        <f>SUM(AA47:AA60)</f>
        <v>25000</v>
      </c>
      <c r="AB62" s="77">
        <f t="shared" ref="AB62:AD62" si="18">SUM(AB47:AB60)</f>
        <v>25000</v>
      </c>
      <c r="AC62" s="77">
        <f t="shared" si="18"/>
        <v>0</v>
      </c>
      <c r="AD62" s="77">
        <f t="shared" si="18"/>
        <v>0</v>
      </c>
    </row>
    <row r="63" spans="2:30" x14ac:dyDescent="0.25">
      <c r="F63" s="16"/>
    </row>
    <row r="64" spans="2:30" x14ac:dyDescent="0.25">
      <c r="F64" s="16"/>
    </row>
    <row r="65" spans="6:6" x14ac:dyDescent="0.25">
      <c r="F65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25" right="0.25" top="0.75" bottom="0.75" header="0.3" footer="0.3"/>
  <pageSetup paperSize="9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zoomScale="70" zoomScaleNormal="70" workbookViewId="0">
      <selection activeCell="H72" sqref="H72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</cols>
  <sheetData>
    <row r="1" spans="2:4" x14ac:dyDescent="0.25">
      <c r="B1" s="187" t="s">
        <v>210</v>
      </c>
    </row>
    <row r="2" spans="2:4" x14ac:dyDescent="0.25">
      <c r="B2" t="s">
        <v>63</v>
      </c>
    </row>
    <row r="3" spans="2:4" x14ac:dyDescent="0.25">
      <c r="B3" t="s">
        <v>64</v>
      </c>
    </row>
    <row r="4" spans="2:4" x14ac:dyDescent="0.25">
      <c r="B4" t="s">
        <v>88</v>
      </c>
    </row>
    <row r="5" spans="2:4" x14ac:dyDescent="0.25">
      <c r="B5" s="1" t="s">
        <v>201</v>
      </c>
    </row>
    <row r="7" spans="2:4" x14ac:dyDescent="0.25">
      <c r="B7" t="s">
        <v>157</v>
      </c>
    </row>
    <row r="8" spans="2:4" ht="15.75" thickBot="1" x14ac:dyDescent="0.3">
      <c r="B8" s="4"/>
      <c r="C8" s="7" t="s">
        <v>0</v>
      </c>
      <c r="D8" s="9"/>
    </row>
    <row r="9" spans="2:4" ht="15.75" hidden="1" thickBot="1" x14ac:dyDescent="0.3">
      <c r="B9" s="4" t="s">
        <v>15</v>
      </c>
      <c r="C9" s="7" t="s">
        <v>9</v>
      </c>
      <c r="D9" s="9">
        <f>1+D12</f>
        <v>1</v>
      </c>
    </row>
    <row r="10" spans="2:4" ht="15.75" hidden="1" thickBot="1" x14ac:dyDescent="0.3">
      <c r="B10" s="4" t="s">
        <v>13</v>
      </c>
      <c r="C10" s="7" t="s">
        <v>21</v>
      </c>
      <c r="D10" s="9">
        <f>SUM(D12:D19)</f>
        <v>1</v>
      </c>
    </row>
    <row r="11" spans="2:4" ht="15.75" hidden="1" thickBot="1" x14ac:dyDescent="0.3">
      <c r="B11" s="4"/>
      <c r="C11" s="7"/>
    </row>
    <row r="12" spans="2:4" ht="30.75" hidden="1" thickBot="1" x14ac:dyDescent="0.3">
      <c r="B12" s="15" t="s">
        <v>16</v>
      </c>
      <c r="C12" s="7"/>
      <c r="D12" s="14"/>
    </row>
    <row r="13" spans="2:4" ht="30.75" hidden="1" thickBot="1" x14ac:dyDescent="0.3">
      <c r="B13" s="15" t="s">
        <v>28</v>
      </c>
      <c r="C13" s="7"/>
      <c r="D13" s="14"/>
    </row>
    <row r="14" spans="2:4" ht="30.75" hidden="1" thickBot="1" x14ac:dyDescent="0.3">
      <c r="B14" s="15" t="s">
        <v>22</v>
      </c>
      <c r="C14" s="7"/>
      <c r="D14" s="14"/>
    </row>
    <row r="15" spans="2:4" ht="30.75" hidden="1" thickBot="1" x14ac:dyDescent="0.3">
      <c r="B15" s="15" t="s">
        <v>17</v>
      </c>
      <c r="C15" s="7"/>
      <c r="D15" s="14">
        <v>1</v>
      </c>
    </row>
    <row r="16" spans="2:4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/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" thickBot="1" x14ac:dyDescent="0.35">
      <c r="B44" s="2" t="s">
        <v>75</v>
      </c>
      <c r="C44" s="8"/>
      <c r="D44" s="2"/>
      <c r="E44" s="2"/>
      <c r="F44" s="2"/>
      <c r="G44" s="294" t="s">
        <v>68</v>
      </c>
      <c r="H44" s="295"/>
      <c r="I44" s="295"/>
      <c r="J44" s="296"/>
      <c r="K44" s="291">
        <v>2021</v>
      </c>
      <c r="L44" s="292"/>
      <c r="M44" s="292"/>
      <c r="N44" s="293"/>
      <c r="O44" s="291">
        <v>2022</v>
      </c>
      <c r="P44" s="292"/>
      <c r="Q44" s="292"/>
      <c r="R44" s="293"/>
      <c r="S44" s="291">
        <v>2023</v>
      </c>
      <c r="T44" s="292"/>
      <c r="U44" s="292"/>
      <c r="V44" s="293"/>
      <c r="W44" s="291">
        <v>2024</v>
      </c>
      <c r="X44" s="292"/>
      <c r="Y44" s="292"/>
      <c r="Z44" s="293"/>
      <c r="AA44" s="291">
        <v>2025</v>
      </c>
      <c r="AB44" s="292"/>
      <c r="AC44" s="292"/>
      <c r="AD44" s="293"/>
    </row>
    <row r="45" spans="2:30" ht="16.5" thickTop="1" thickBot="1" x14ac:dyDescent="0.3">
      <c r="C45" s="7"/>
      <c r="G45" s="49" t="s">
        <v>39</v>
      </c>
      <c r="H45" s="47" t="s">
        <v>102</v>
      </c>
      <c r="I45" s="47" t="s">
        <v>66</v>
      </c>
      <c r="J45" s="54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90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84"/>
      <c r="H46" s="57"/>
      <c r="I46" s="57"/>
      <c r="J46" s="63"/>
      <c r="K46" s="81"/>
      <c r="L46" s="60"/>
      <c r="M46" s="60"/>
      <c r="N46" s="62"/>
      <c r="O46" s="88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279</v>
      </c>
      <c r="C47" s="7" t="s">
        <v>1</v>
      </c>
      <c r="D47" s="9">
        <v>2500</v>
      </c>
      <c r="E47" s="52">
        <v>130</v>
      </c>
      <c r="F47" s="10">
        <f>D47*E47</f>
        <v>325000</v>
      </c>
      <c r="G47" s="85">
        <f>SUM(H47:J47)</f>
        <v>325000</v>
      </c>
      <c r="H47" s="73">
        <f>L47+P47+T47+X47+AB47</f>
        <v>75000</v>
      </c>
      <c r="I47" s="73">
        <f>M47+Q47+U47+Y47+AC47</f>
        <v>0</v>
      </c>
      <c r="J47" s="69">
        <f>N47+R47+V47+Z47+AD47</f>
        <v>250000</v>
      </c>
      <c r="K47" s="82">
        <f>SUM(L47:N47)</f>
        <v>0</v>
      </c>
      <c r="L47" s="76"/>
      <c r="M47" s="76"/>
      <c r="N47" s="69"/>
      <c r="O47" s="82">
        <f t="shared" ref="O47:O60" si="0">SUM(P47:R47)</f>
        <v>250000</v>
      </c>
      <c r="P47" s="76"/>
      <c r="Q47" s="76"/>
      <c r="R47" s="69">
        <f>D47*100</f>
        <v>250000</v>
      </c>
      <c r="S47" s="79">
        <f t="shared" ref="S47:S49" si="1">SUM(T47:V47)</f>
        <v>25000</v>
      </c>
      <c r="T47" s="76">
        <f>D47*10</f>
        <v>25000</v>
      </c>
      <c r="U47" s="73"/>
      <c r="V47" s="69"/>
      <c r="W47" s="79">
        <f t="shared" ref="W47:W49" si="2">SUM(X47:Z47)</f>
        <v>25000</v>
      </c>
      <c r="X47" s="76">
        <f>D47*10</f>
        <v>25000</v>
      </c>
      <c r="Y47" s="76"/>
      <c r="Z47" s="69"/>
      <c r="AA47" s="79">
        <f t="shared" ref="AA47:AA49" si="3">SUM(AB47:AD47)</f>
        <v>25000</v>
      </c>
      <c r="AB47" s="76">
        <f>D47*10</f>
        <v>25000</v>
      </c>
      <c r="AC47" s="76"/>
      <c r="AD47" s="69"/>
    </row>
    <row r="48" spans="2:30" x14ac:dyDescent="0.25">
      <c r="B48" s="4" t="s">
        <v>4</v>
      </c>
      <c r="C48" s="7" t="s">
        <v>6</v>
      </c>
      <c r="D48" s="9"/>
      <c r="E48">
        <v>0</v>
      </c>
      <c r="F48" s="10">
        <f>D48*E48</f>
        <v>0</v>
      </c>
      <c r="G48" s="85">
        <f t="shared" ref="G48:G60" si="4">SUM(H48:J48)</f>
        <v>0</v>
      </c>
      <c r="H48" s="73">
        <f t="shared" ref="H48:J60" si="5">L48+P48+T48+X48+AB48</f>
        <v>0</v>
      </c>
      <c r="I48" s="73">
        <f t="shared" si="5"/>
        <v>0</v>
      </c>
      <c r="J48" s="69">
        <f t="shared" si="5"/>
        <v>0</v>
      </c>
      <c r="K48" s="82">
        <f t="shared" ref="K48:K60" si="6">SUM(L48:N48)</f>
        <v>0</v>
      </c>
      <c r="L48" s="76"/>
      <c r="M48" s="76"/>
      <c r="N48" s="69">
        <f t="shared" ref="N48:N55" si="7">F48</f>
        <v>0</v>
      </c>
      <c r="O48" s="82">
        <f t="shared" si="0"/>
        <v>0</v>
      </c>
      <c r="P48" s="76"/>
      <c r="Q48" s="76"/>
      <c r="R48" s="69">
        <f t="shared" ref="R48:R55" si="8">F48</f>
        <v>0</v>
      </c>
      <c r="S48" s="79">
        <f t="shared" si="1"/>
        <v>0</v>
      </c>
      <c r="T48" s="76"/>
      <c r="U48" s="73"/>
      <c r="V48" s="69"/>
      <c r="W48" s="79">
        <f t="shared" si="2"/>
        <v>0</v>
      </c>
      <c r="X48" s="76"/>
      <c r="Y48" s="76"/>
      <c r="Z48" s="69"/>
      <c r="AA48" s="79">
        <f t="shared" si="3"/>
        <v>0</v>
      </c>
      <c r="AB48" s="76"/>
      <c r="AC48" s="76"/>
      <c r="AD48" s="69"/>
    </row>
    <row r="49" spans="2:30" x14ac:dyDescent="0.25">
      <c r="B49" s="4"/>
      <c r="C49" s="7"/>
      <c r="D49" s="9"/>
      <c r="F49" s="10"/>
      <c r="G49" s="85">
        <f t="shared" si="4"/>
        <v>0</v>
      </c>
      <c r="H49" s="73">
        <f t="shared" si="5"/>
        <v>0</v>
      </c>
      <c r="I49" s="73">
        <f t="shared" si="5"/>
        <v>0</v>
      </c>
      <c r="J49" s="69">
        <f t="shared" si="5"/>
        <v>0</v>
      </c>
      <c r="K49" s="82">
        <f t="shared" si="6"/>
        <v>0</v>
      </c>
      <c r="L49" s="76"/>
      <c r="M49" s="76"/>
      <c r="N49" s="69">
        <f t="shared" si="7"/>
        <v>0</v>
      </c>
      <c r="O49" s="82">
        <f t="shared" si="0"/>
        <v>0</v>
      </c>
      <c r="P49" s="76"/>
      <c r="Q49" s="76"/>
      <c r="R49" s="69">
        <f t="shared" si="8"/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127</v>
      </c>
      <c r="C50" s="7" t="s">
        <v>29</v>
      </c>
      <c r="D50" s="9">
        <v>2500</v>
      </c>
      <c r="F50" s="10">
        <f>D50*E50</f>
        <v>0</v>
      </c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/>
      <c r="O50" s="82">
        <f t="shared" si="0"/>
        <v>0</v>
      </c>
      <c r="P50" s="76"/>
      <c r="Q50" s="76"/>
      <c r="R50" s="69"/>
      <c r="S50" s="79">
        <f>SUM(T50:V50)</f>
        <v>0</v>
      </c>
      <c r="T50" s="76"/>
      <c r="U50" s="73"/>
      <c r="V50" s="69"/>
      <c r="W50" s="79">
        <f>SUM(X50:Z50)</f>
        <v>0</v>
      </c>
      <c r="X50" s="76"/>
      <c r="Y50" s="76"/>
      <c r="Z50" s="69"/>
      <c r="AA50" s="79">
        <f>SUM(AB50:AD50)</f>
        <v>0</v>
      </c>
      <c r="AB50" s="76"/>
      <c r="AC50" s="76"/>
      <c r="AD50" s="69"/>
    </row>
    <row r="51" spans="2:30" x14ac:dyDescent="0.25">
      <c r="B51" s="4" t="s">
        <v>128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>
        <f>F51</f>
        <v>0</v>
      </c>
      <c r="M51" s="76"/>
      <c r="N51" s="69"/>
      <c r="O51" s="82">
        <f t="shared" si="0"/>
        <v>0</v>
      </c>
      <c r="P51" s="76"/>
      <c r="Q51" s="76"/>
      <c r="R51" s="69"/>
      <c r="S51" s="79">
        <f t="shared" ref="S51:S60" si="9">SUM(T51:V51)</f>
        <v>0</v>
      </c>
      <c r="T51" s="76"/>
      <c r="U51" s="73"/>
      <c r="V51" s="69"/>
      <c r="W51" s="79">
        <f t="shared" ref="W51:W60" si="10">SUM(X51:Z51)</f>
        <v>0</v>
      </c>
      <c r="X51" s="76"/>
      <c r="Y51" s="76"/>
      <c r="Z51" s="69"/>
      <c r="AA51" s="79">
        <f t="shared" ref="AA51:AA60" si="11">SUM(AB51:AD51)</f>
        <v>0</v>
      </c>
      <c r="AB51" s="76"/>
      <c r="AC51" s="76"/>
      <c r="AD51" s="69"/>
    </row>
    <row r="52" spans="2:30" x14ac:dyDescent="0.25">
      <c r="B52" s="4"/>
      <c r="C52" s="7"/>
      <c r="D52" s="9"/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/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si="9"/>
        <v>0</v>
      </c>
      <c r="T52" s="76"/>
      <c r="U52" s="73"/>
      <c r="V52" s="69"/>
      <c r="W52" s="79">
        <f t="shared" si="10"/>
        <v>0</v>
      </c>
      <c r="X52" s="76"/>
      <c r="Y52" s="76"/>
      <c r="Z52" s="69"/>
      <c r="AA52" s="79">
        <f t="shared" si="11"/>
        <v>0</v>
      </c>
      <c r="AB52" s="76"/>
      <c r="AC52" s="76"/>
      <c r="AD52" s="69"/>
    </row>
    <row r="53" spans="2:30" x14ac:dyDescent="0.25">
      <c r="B53" s="4" t="s">
        <v>129</v>
      </c>
      <c r="C53" s="7" t="s">
        <v>34</v>
      </c>
      <c r="D53" s="9">
        <v>2500</v>
      </c>
      <c r="F53" s="10">
        <f>D53*E53</f>
        <v>0</v>
      </c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/>
      <c r="L53" s="76">
        <f>F53/2</f>
        <v>0</v>
      </c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33</v>
      </c>
      <c r="C54" s="7" t="s">
        <v>34</v>
      </c>
      <c r="D54" s="9">
        <v>8</v>
      </c>
      <c r="E54">
        <v>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>
        <f t="shared" si="6"/>
        <v>0</v>
      </c>
      <c r="L54" s="76">
        <f>F54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/>
      <c r="C55" s="7"/>
      <c r="D55" s="9"/>
      <c r="F55" s="10"/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/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20">
        <f>SUM(F57:F60)</f>
        <v>0</v>
      </c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/>
      <c r="O56" s="82">
        <f t="shared" si="0"/>
        <v>0</v>
      </c>
      <c r="P56" s="76"/>
      <c r="Q56" s="76"/>
      <c r="R56" s="69">
        <f>F56</f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>
        <v>500</v>
      </c>
      <c r="E57">
        <v>0</v>
      </c>
      <c r="F57" s="20">
        <f>D57*E57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 t="shared" ref="R57:R60" si="12"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>
        <v>600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si="12"/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>
        <v>40</v>
      </c>
      <c r="E59">
        <v>0</v>
      </c>
      <c r="F59" s="20">
        <f>D59*E59*E56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>
        <v>20</v>
      </c>
      <c r="E60">
        <v>0</v>
      </c>
      <c r="F60" s="20">
        <f>D60*E60*E56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ht="15.75" thickBot="1" x14ac:dyDescent="0.3">
      <c r="B61" s="4"/>
      <c r="F61" s="1"/>
      <c r="G61" s="85"/>
      <c r="H61" s="73"/>
      <c r="I61" s="73"/>
      <c r="J61" s="69"/>
      <c r="K61" s="82"/>
      <c r="L61" s="76"/>
      <c r="M61" s="76"/>
      <c r="N61" s="69"/>
      <c r="O61" s="82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21">
        <f>SUM(F47:F56)</f>
        <v>325000</v>
      </c>
      <c r="G62" s="86">
        <f t="shared" ref="G62:I62" si="13">SUM(G47:G60)</f>
        <v>325000</v>
      </c>
      <c r="H62" s="75">
        <f t="shared" si="13"/>
        <v>75000</v>
      </c>
      <c r="I62" s="75">
        <f t="shared" si="13"/>
        <v>0</v>
      </c>
      <c r="J62" s="75">
        <f>SUM(J47:J60)</f>
        <v>250000</v>
      </c>
      <c r="K62" s="91">
        <f t="shared" ref="K62:M62" si="14">SUM(K47:K60)</f>
        <v>0</v>
      </c>
      <c r="L62" s="75">
        <f t="shared" si="14"/>
        <v>0</v>
      </c>
      <c r="M62" s="75">
        <f t="shared" si="14"/>
        <v>0</v>
      </c>
      <c r="N62" s="75">
        <f>SUM(N47:N60)</f>
        <v>0</v>
      </c>
      <c r="O62" s="91">
        <f t="shared" ref="O62:Q62" si="15">SUM(O47:O60)</f>
        <v>250000</v>
      </c>
      <c r="P62" s="75">
        <f t="shared" si="15"/>
        <v>0</v>
      </c>
      <c r="Q62" s="75">
        <f t="shared" si="15"/>
        <v>0</v>
      </c>
      <c r="R62" s="75">
        <f>SUM(R47:R60)</f>
        <v>250000</v>
      </c>
      <c r="S62" s="77">
        <f>SUM(S47:S60)</f>
        <v>25000</v>
      </c>
      <c r="T62" s="77">
        <f t="shared" ref="T62:V62" si="16">SUM(T47:T60)</f>
        <v>25000</v>
      </c>
      <c r="U62" s="77">
        <f t="shared" si="16"/>
        <v>0</v>
      </c>
      <c r="V62" s="77">
        <f t="shared" si="16"/>
        <v>0</v>
      </c>
      <c r="W62" s="77">
        <f>SUM(W47:W60)</f>
        <v>25000</v>
      </c>
      <c r="X62" s="77">
        <f t="shared" ref="X62:Z62" si="17">SUM(X47:X60)</f>
        <v>25000</v>
      </c>
      <c r="Y62" s="77">
        <f t="shared" si="17"/>
        <v>0</v>
      </c>
      <c r="Z62" s="77">
        <f t="shared" si="17"/>
        <v>0</v>
      </c>
      <c r="AA62" s="77">
        <f>SUM(AA47:AA60)</f>
        <v>25000</v>
      </c>
      <c r="AB62" s="77">
        <f t="shared" ref="AB62:AD62" si="18">SUM(AB47:AB60)</f>
        <v>25000</v>
      </c>
      <c r="AC62" s="77">
        <f t="shared" si="18"/>
        <v>0</v>
      </c>
      <c r="AD62" s="77">
        <f t="shared" si="18"/>
        <v>0</v>
      </c>
    </row>
    <row r="63" spans="2:30" x14ac:dyDescent="0.25">
      <c r="F63" s="16"/>
    </row>
    <row r="64" spans="2:30" x14ac:dyDescent="0.25">
      <c r="F64" s="16"/>
    </row>
    <row r="65" spans="6:6" x14ac:dyDescent="0.25">
      <c r="F65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69"/>
  <sheetViews>
    <sheetView zoomScale="80" zoomScaleNormal="80" workbookViewId="0">
      <selection activeCell="B1" sqref="B1"/>
    </sheetView>
  </sheetViews>
  <sheetFormatPr defaultRowHeight="15" x14ac:dyDescent="0.25"/>
  <cols>
    <col min="1" max="1" width="4.42578125" customWidth="1"/>
    <col min="2" max="2" width="33.5703125" customWidth="1"/>
    <col min="3" max="3" width="9" style="6" bestFit="1" customWidth="1"/>
    <col min="6" max="6" width="14.28515625" customWidth="1"/>
    <col min="7" max="7" width="15.140625" customWidth="1"/>
    <col min="8" max="8" width="9.85546875" bestFit="1" customWidth="1"/>
    <col min="10" max="10" width="13.85546875" customWidth="1"/>
    <col min="14" max="14" width="11" customWidth="1"/>
  </cols>
  <sheetData>
    <row r="2" spans="2:6" x14ac:dyDescent="0.25">
      <c r="B2" t="s">
        <v>89</v>
      </c>
    </row>
    <row r="3" spans="2:6" x14ac:dyDescent="0.25">
      <c r="B3" t="s">
        <v>90</v>
      </c>
    </row>
    <row r="4" spans="2:6" x14ac:dyDescent="0.25">
      <c r="B4" t="s">
        <v>101</v>
      </c>
    </row>
    <row r="5" spans="2:6" x14ac:dyDescent="0.25">
      <c r="B5" s="153" t="s">
        <v>147</v>
      </c>
    </row>
    <row r="6" spans="2:6" x14ac:dyDescent="0.25">
      <c r="B6" s="1"/>
    </row>
    <row r="7" spans="2:6" x14ac:dyDescent="0.25">
      <c r="B7" s="23" t="s">
        <v>151</v>
      </c>
      <c r="C7" s="51"/>
    </row>
    <row r="8" spans="2:6" ht="20.25" thickBot="1" x14ac:dyDescent="0.35">
      <c r="B8" s="3"/>
      <c r="C8" s="5"/>
      <c r="D8" s="3"/>
      <c r="E8" s="3"/>
      <c r="F8" s="3"/>
    </row>
    <row r="9" spans="2:6" ht="16.5" thickTop="1" thickBot="1" x14ac:dyDescent="0.3"/>
    <row r="10" spans="2:6" ht="15.75" hidden="1" thickBot="1" x14ac:dyDescent="0.3">
      <c r="B10" s="4" t="s">
        <v>15</v>
      </c>
      <c r="C10" s="7" t="s">
        <v>9</v>
      </c>
      <c r="D10" s="9">
        <f>1+D13</f>
        <v>1</v>
      </c>
    </row>
    <row r="11" spans="2:6" ht="15.75" hidden="1" thickBot="1" x14ac:dyDescent="0.3">
      <c r="B11" s="4" t="s">
        <v>13</v>
      </c>
      <c r="C11" s="7" t="s">
        <v>21</v>
      </c>
      <c r="D11" s="9">
        <f>SUM(D13:D20)</f>
        <v>1</v>
      </c>
    </row>
    <row r="12" spans="2:6" ht="15.75" hidden="1" thickBot="1" x14ac:dyDescent="0.3">
      <c r="B12" s="4"/>
      <c r="C12" s="7"/>
    </row>
    <row r="13" spans="2:6" ht="30.75" hidden="1" thickBot="1" x14ac:dyDescent="0.3">
      <c r="B13" s="15" t="s">
        <v>16</v>
      </c>
      <c r="C13" s="7"/>
      <c r="D13" s="14"/>
    </row>
    <row r="14" spans="2:6" ht="30.75" hidden="1" thickBot="1" x14ac:dyDescent="0.3">
      <c r="B14" s="15" t="s">
        <v>28</v>
      </c>
      <c r="C14" s="7"/>
      <c r="D14" s="14"/>
    </row>
    <row r="15" spans="2:6" ht="30.75" hidden="1" thickBot="1" x14ac:dyDescent="0.3">
      <c r="B15" s="15" t="s">
        <v>22</v>
      </c>
      <c r="C15" s="7"/>
      <c r="D15" s="14"/>
    </row>
    <row r="16" spans="2:6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/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[2]re!B2</f>
        <v>Curs schimb MDL/EUR (şfîrşit an 2020)</v>
      </c>
      <c r="C23" s="7"/>
      <c r="D23" s="18">
        <f>[2]re!C2</f>
        <v>21.5</v>
      </c>
    </row>
    <row r="24" spans="1:6" ht="15.75" hidden="1" thickBot="1" x14ac:dyDescent="0.3">
      <c r="A24" t="str">
        <f>[2]re!B3</f>
        <v>Curs schimb MDL/USD (şfîrşit an 20205)</v>
      </c>
      <c r="C24" s="7"/>
      <c r="D24" s="18">
        <f>[2]re!C3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[2]re!C6*D23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[2]re!C8*D23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[2]re!C9*D23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[2]re!C10*D23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[2]re!C7*D24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[2]re!C11*D23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[2]re!C12*D23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300" t="s">
        <v>68</v>
      </c>
      <c r="H45" s="301"/>
      <c r="I45" s="301"/>
      <c r="J45" s="302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34" t="s">
        <v>39</v>
      </c>
      <c r="L46" s="33" t="s">
        <v>102</v>
      </c>
      <c r="M46" s="33" t="s">
        <v>66</v>
      </c>
      <c r="N46" s="35" t="s">
        <v>65</v>
      </c>
      <c r="O46" s="36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68"/>
      <c r="H47" s="169"/>
      <c r="I47" s="169"/>
      <c r="J47" s="170"/>
      <c r="K47" s="61"/>
      <c r="L47" s="60"/>
      <c r="M47" s="60"/>
      <c r="N47" s="62"/>
      <c r="O47" s="64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205</v>
      </c>
      <c r="C48" s="7" t="s">
        <v>206</v>
      </c>
      <c r="D48" s="9"/>
      <c r="E48">
        <v>2</v>
      </c>
      <c r="F48" s="58">
        <f t="shared" ref="F48:F60" si="0">D48*E48</f>
        <v>0</v>
      </c>
      <c r="G48" s="176">
        <f t="shared" ref="G48:G60" si="1">K48+O48+S48+W48+AA48</f>
        <v>0</v>
      </c>
      <c r="H48" s="177">
        <f t="shared" ref="H48:J61" si="2">L48+P48+T48+X48+AB48</f>
        <v>0</v>
      </c>
      <c r="I48" s="177">
        <f t="shared" si="2"/>
        <v>0</v>
      </c>
      <c r="J48" s="178">
        <f t="shared" si="2"/>
        <v>0</v>
      </c>
      <c r="K48" s="95">
        <f t="shared" ref="K48:K57" si="3">SUM(L48:N48)</f>
        <v>0</v>
      </c>
      <c r="L48" s="76"/>
      <c r="M48" s="76"/>
      <c r="N48" s="69">
        <f>F48</f>
        <v>0</v>
      </c>
      <c r="O48" s="79">
        <f t="shared" ref="O48:O57" si="4">SUM(P48:R48)</f>
        <v>0</v>
      </c>
      <c r="P48" s="76"/>
      <c r="Q48" s="76"/>
      <c r="R48" s="69"/>
      <c r="S48" s="79">
        <f t="shared" ref="S48:S57" si="5">SUM(T48:V48)</f>
        <v>0</v>
      </c>
      <c r="T48" s="76"/>
      <c r="U48" s="73"/>
      <c r="V48" s="69"/>
      <c r="W48" s="79">
        <f t="shared" ref="W48:W57" si="6">SUM(X48:Z48)</f>
        <v>0</v>
      </c>
      <c r="X48" s="76"/>
      <c r="Y48" s="76"/>
      <c r="Z48" s="69"/>
      <c r="AA48" s="79">
        <f t="shared" ref="AA48:AA57" si="7">SUM(AB48:AD48)</f>
        <v>0</v>
      </c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/>
      <c r="E49">
        <v>0</v>
      </c>
      <c r="F49" s="58">
        <f t="shared" si="0"/>
        <v>0</v>
      </c>
      <c r="G49" s="176">
        <f t="shared" si="1"/>
        <v>0</v>
      </c>
      <c r="H49" s="179">
        <f t="shared" si="2"/>
        <v>0</v>
      </c>
      <c r="I49" s="179">
        <f t="shared" si="2"/>
        <v>0</v>
      </c>
      <c r="J49" s="180">
        <f t="shared" si="2"/>
        <v>0</v>
      </c>
      <c r="K49" s="95">
        <f t="shared" si="3"/>
        <v>0</v>
      </c>
      <c r="L49" s="76"/>
      <c r="M49" s="76"/>
      <c r="N49" s="69"/>
      <c r="O49" s="79">
        <f t="shared" si="4"/>
        <v>0</v>
      </c>
      <c r="P49" s="76"/>
      <c r="Q49" s="76"/>
      <c r="R49" s="69"/>
      <c r="S49" s="79">
        <f t="shared" si="5"/>
        <v>0</v>
      </c>
      <c r="T49" s="76"/>
      <c r="U49" s="73"/>
      <c r="V49" s="69"/>
      <c r="W49" s="79">
        <f t="shared" si="6"/>
        <v>0</v>
      </c>
      <c r="X49" s="76"/>
      <c r="Y49" s="76"/>
      <c r="Z49" s="69"/>
      <c r="AA49" s="79">
        <f t="shared" si="7"/>
        <v>0</v>
      </c>
      <c r="AB49" s="76"/>
      <c r="AC49" s="76"/>
      <c r="AD49" s="69"/>
    </row>
    <row r="50" spans="2:30" x14ac:dyDescent="0.25">
      <c r="B50" s="4"/>
      <c r="C50" s="7"/>
      <c r="D50" s="9"/>
      <c r="F50" s="58"/>
      <c r="G50" s="176">
        <f t="shared" si="1"/>
        <v>0</v>
      </c>
      <c r="H50" s="177">
        <f t="shared" si="2"/>
        <v>0</v>
      </c>
      <c r="I50" s="177">
        <f t="shared" si="2"/>
        <v>0</v>
      </c>
      <c r="J50" s="178">
        <f t="shared" si="2"/>
        <v>0</v>
      </c>
      <c r="K50" s="95">
        <f t="shared" si="3"/>
        <v>0</v>
      </c>
      <c r="L50" s="76"/>
      <c r="M50" s="76"/>
      <c r="N50" s="69"/>
      <c r="O50" s="79">
        <f t="shared" si="4"/>
        <v>0</v>
      </c>
      <c r="P50" s="76"/>
      <c r="Q50" s="76"/>
      <c r="R50" s="69"/>
      <c r="S50" s="79">
        <f t="shared" si="5"/>
        <v>0</v>
      </c>
      <c r="T50" s="76"/>
      <c r="U50" s="73"/>
      <c r="V50" s="69"/>
      <c r="W50" s="79">
        <f t="shared" si="6"/>
        <v>0</v>
      </c>
      <c r="X50" s="76"/>
      <c r="Y50" s="76"/>
      <c r="Z50" s="69"/>
      <c r="AA50" s="79">
        <f t="shared" si="7"/>
        <v>0</v>
      </c>
      <c r="AB50" s="76"/>
      <c r="AC50" s="76"/>
      <c r="AD50" s="69"/>
    </row>
    <row r="51" spans="2:30" x14ac:dyDescent="0.25">
      <c r="B51" s="4" t="s">
        <v>76</v>
      </c>
      <c r="C51" s="7" t="s">
        <v>29</v>
      </c>
      <c r="D51" s="9"/>
      <c r="E51" s="52">
        <f>C7</f>
        <v>0</v>
      </c>
      <c r="F51" s="58">
        <f t="shared" si="0"/>
        <v>0</v>
      </c>
      <c r="G51" s="176">
        <f t="shared" si="1"/>
        <v>0</v>
      </c>
      <c r="H51" s="179">
        <f t="shared" si="2"/>
        <v>0</v>
      </c>
      <c r="I51" s="179">
        <f t="shared" si="2"/>
        <v>0</v>
      </c>
      <c r="J51" s="180">
        <f t="shared" si="2"/>
        <v>0</v>
      </c>
      <c r="K51" s="95">
        <f t="shared" si="3"/>
        <v>0</v>
      </c>
      <c r="L51" s="76"/>
      <c r="M51" s="76"/>
      <c r="N51" s="69">
        <f>F51</f>
        <v>0</v>
      </c>
      <c r="O51" s="79">
        <f t="shared" si="4"/>
        <v>0</v>
      </c>
      <c r="P51" s="76"/>
      <c r="Q51" s="76"/>
      <c r="R51" s="69"/>
      <c r="S51" s="79">
        <f t="shared" si="5"/>
        <v>0</v>
      </c>
      <c r="T51" s="76"/>
      <c r="U51" s="73"/>
      <c r="V51" s="69"/>
      <c r="W51" s="79">
        <f t="shared" si="6"/>
        <v>0</v>
      </c>
      <c r="X51" s="76"/>
      <c r="Y51" s="76"/>
      <c r="Z51" s="69"/>
      <c r="AA51" s="79">
        <f t="shared" si="7"/>
        <v>0</v>
      </c>
      <c r="AB51" s="76"/>
      <c r="AC51" s="76"/>
      <c r="AD51" s="69"/>
    </row>
    <row r="52" spans="2:30" x14ac:dyDescent="0.25">
      <c r="B52" s="4" t="s">
        <v>26</v>
      </c>
      <c r="C52" s="7" t="s">
        <v>29</v>
      </c>
      <c r="D52" s="9"/>
      <c r="E52" s="52">
        <f>C7</f>
        <v>0</v>
      </c>
      <c r="F52" s="58">
        <f t="shared" si="0"/>
        <v>0</v>
      </c>
      <c r="G52" s="176">
        <f t="shared" si="1"/>
        <v>0</v>
      </c>
      <c r="H52" s="177">
        <f t="shared" si="2"/>
        <v>0</v>
      </c>
      <c r="I52" s="177">
        <f t="shared" si="2"/>
        <v>0</v>
      </c>
      <c r="J52" s="178">
        <f t="shared" si="2"/>
        <v>0</v>
      </c>
      <c r="K52" s="95">
        <f t="shared" si="3"/>
        <v>0</v>
      </c>
      <c r="L52" s="76"/>
      <c r="M52" s="76"/>
      <c r="N52" s="69">
        <f>F52</f>
        <v>0</v>
      </c>
      <c r="O52" s="79">
        <f t="shared" si="4"/>
        <v>0</v>
      </c>
      <c r="P52" s="76"/>
      <c r="Q52" s="76"/>
      <c r="R52" s="69"/>
      <c r="S52" s="79">
        <f t="shared" si="5"/>
        <v>0</v>
      </c>
      <c r="T52" s="76"/>
      <c r="U52" s="73"/>
      <c r="V52" s="69"/>
      <c r="W52" s="79">
        <f t="shared" si="6"/>
        <v>0</v>
      </c>
      <c r="X52" s="76"/>
      <c r="Y52" s="76"/>
      <c r="Z52" s="69"/>
      <c r="AA52" s="79">
        <f t="shared" si="7"/>
        <v>0</v>
      </c>
      <c r="AB52" s="76"/>
      <c r="AC52" s="76"/>
      <c r="AD52" s="69"/>
    </row>
    <row r="53" spans="2:30" x14ac:dyDescent="0.25">
      <c r="B53" s="4"/>
      <c r="C53" s="7"/>
      <c r="D53" s="9"/>
      <c r="F53" s="58"/>
      <c r="G53" s="176">
        <f t="shared" si="1"/>
        <v>0</v>
      </c>
      <c r="H53" s="179">
        <f t="shared" si="2"/>
        <v>0</v>
      </c>
      <c r="I53" s="179">
        <f t="shared" si="2"/>
        <v>0</v>
      </c>
      <c r="J53" s="180">
        <f t="shared" si="2"/>
        <v>0</v>
      </c>
      <c r="K53" s="95">
        <f t="shared" si="3"/>
        <v>0</v>
      </c>
      <c r="L53" s="76"/>
      <c r="M53" s="76"/>
      <c r="N53" s="69"/>
      <c r="O53" s="79">
        <f t="shared" si="4"/>
        <v>0</v>
      </c>
      <c r="P53" s="76"/>
      <c r="Q53" s="76"/>
      <c r="R53" s="69"/>
      <c r="S53" s="79">
        <f t="shared" si="5"/>
        <v>0</v>
      </c>
      <c r="T53" s="76"/>
      <c r="U53" s="73"/>
      <c r="V53" s="69"/>
      <c r="W53" s="79">
        <f t="shared" si="6"/>
        <v>0</v>
      </c>
      <c r="X53" s="76"/>
      <c r="Y53" s="76"/>
      <c r="Z53" s="69"/>
      <c r="AA53" s="79">
        <f t="shared" si="7"/>
        <v>0</v>
      </c>
      <c r="AB53" s="76"/>
      <c r="AC53" s="76"/>
      <c r="AD53" s="69"/>
    </row>
    <row r="54" spans="2:30" x14ac:dyDescent="0.25">
      <c r="B54" s="4" t="s">
        <v>77</v>
      </c>
      <c r="C54" s="7" t="s">
        <v>34</v>
      </c>
      <c r="D54" s="9"/>
      <c r="F54" s="58">
        <f t="shared" si="0"/>
        <v>0</v>
      </c>
      <c r="G54" s="176">
        <f t="shared" si="1"/>
        <v>0</v>
      </c>
      <c r="H54" s="177">
        <f t="shared" si="2"/>
        <v>0</v>
      </c>
      <c r="I54" s="177">
        <f t="shared" si="2"/>
        <v>0</v>
      </c>
      <c r="J54" s="178">
        <f t="shared" si="2"/>
        <v>0</v>
      </c>
      <c r="K54" s="95">
        <f t="shared" si="3"/>
        <v>0</v>
      </c>
      <c r="L54" s="76"/>
      <c r="M54" s="76"/>
      <c r="N54" s="69">
        <f>F54/5</f>
        <v>0</v>
      </c>
      <c r="O54" s="79">
        <f t="shared" si="4"/>
        <v>0</v>
      </c>
      <c r="P54" s="76"/>
      <c r="Q54" s="76"/>
      <c r="R54" s="69">
        <f>F54/5</f>
        <v>0</v>
      </c>
      <c r="S54" s="79">
        <f t="shared" si="5"/>
        <v>0</v>
      </c>
      <c r="T54" s="76"/>
      <c r="U54" s="73"/>
      <c r="V54" s="69">
        <f>F54/5</f>
        <v>0</v>
      </c>
      <c r="W54" s="79">
        <f t="shared" si="6"/>
        <v>0</v>
      </c>
      <c r="X54" s="76"/>
      <c r="Y54" s="76"/>
      <c r="Z54" s="69">
        <f>F54/5</f>
        <v>0</v>
      </c>
      <c r="AA54" s="79">
        <f t="shared" si="7"/>
        <v>0</v>
      </c>
      <c r="AB54" s="76"/>
      <c r="AC54" s="76"/>
      <c r="AD54" s="69">
        <f>F54/5</f>
        <v>0</v>
      </c>
    </row>
    <row r="55" spans="2:30" x14ac:dyDescent="0.25">
      <c r="B55" s="4" t="s">
        <v>33</v>
      </c>
      <c r="C55" s="7" t="s">
        <v>34</v>
      </c>
      <c r="D55" s="9"/>
      <c r="E55">
        <v>0</v>
      </c>
      <c r="F55" s="58">
        <f t="shared" si="0"/>
        <v>0</v>
      </c>
      <c r="G55" s="176">
        <f t="shared" si="1"/>
        <v>0</v>
      </c>
      <c r="H55" s="179">
        <f t="shared" si="2"/>
        <v>0</v>
      </c>
      <c r="I55" s="179">
        <f t="shared" si="2"/>
        <v>0</v>
      </c>
      <c r="J55" s="180">
        <f t="shared" si="2"/>
        <v>0</v>
      </c>
      <c r="K55" s="95">
        <f t="shared" si="3"/>
        <v>0</v>
      </c>
      <c r="L55" s="76"/>
      <c r="M55" s="76"/>
      <c r="N55" s="69"/>
      <c r="O55" s="79">
        <f t="shared" si="4"/>
        <v>0</v>
      </c>
      <c r="P55" s="76"/>
      <c r="Q55" s="76"/>
      <c r="R55" s="69"/>
      <c r="S55" s="79">
        <f t="shared" si="5"/>
        <v>0</v>
      </c>
      <c r="T55" s="76"/>
      <c r="U55" s="73"/>
      <c r="V55" s="69"/>
      <c r="W55" s="79">
        <f t="shared" si="6"/>
        <v>0</v>
      </c>
      <c r="X55" s="76"/>
      <c r="Y55" s="76"/>
      <c r="Z55" s="69"/>
      <c r="AA55" s="79">
        <f t="shared" si="7"/>
        <v>0</v>
      </c>
      <c r="AB55" s="76"/>
      <c r="AC55" s="76"/>
      <c r="AD55" s="69"/>
    </row>
    <row r="56" spans="2:30" x14ac:dyDescent="0.25">
      <c r="B56" s="4"/>
      <c r="C56" s="7"/>
      <c r="D56" s="9"/>
      <c r="F56" s="58"/>
      <c r="G56" s="176">
        <f t="shared" si="1"/>
        <v>0</v>
      </c>
      <c r="H56" s="177">
        <f t="shared" si="2"/>
        <v>0</v>
      </c>
      <c r="I56" s="177">
        <f t="shared" si="2"/>
        <v>0</v>
      </c>
      <c r="J56" s="178">
        <f t="shared" si="2"/>
        <v>0</v>
      </c>
      <c r="K56" s="95">
        <f t="shared" si="3"/>
        <v>0</v>
      </c>
      <c r="L56" s="76"/>
      <c r="M56" s="76"/>
      <c r="N56" s="69"/>
      <c r="O56" s="79">
        <f t="shared" si="4"/>
        <v>0</v>
      </c>
      <c r="P56" s="76"/>
      <c r="Q56" s="76"/>
      <c r="R56" s="69"/>
      <c r="S56" s="79">
        <f t="shared" si="5"/>
        <v>0</v>
      </c>
      <c r="T56" s="76"/>
      <c r="U56" s="73"/>
      <c r="V56" s="69"/>
      <c r="W56" s="79">
        <f t="shared" si="6"/>
        <v>0</v>
      </c>
      <c r="X56" s="76"/>
      <c r="Y56" s="76"/>
      <c r="Z56" s="69"/>
      <c r="AA56" s="79">
        <f t="shared" si="7"/>
        <v>0</v>
      </c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25</v>
      </c>
      <c r="F57" s="58">
        <f t="shared" si="0"/>
        <v>0</v>
      </c>
      <c r="G57" s="176">
        <f t="shared" si="1"/>
        <v>0</v>
      </c>
      <c r="H57" s="179">
        <f t="shared" si="2"/>
        <v>0</v>
      </c>
      <c r="I57" s="179">
        <f t="shared" si="2"/>
        <v>0</v>
      </c>
      <c r="J57" s="180">
        <f t="shared" si="2"/>
        <v>0</v>
      </c>
      <c r="K57" s="95">
        <f t="shared" si="3"/>
        <v>0</v>
      </c>
      <c r="L57" s="76">
        <f>F57</f>
        <v>0</v>
      </c>
      <c r="M57" s="76"/>
      <c r="N57" s="69"/>
      <c r="O57" s="79">
        <f t="shared" si="4"/>
        <v>0</v>
      </c>
      <c r="P57" s="76"/>
      <c r="Q57" s="76"/>
      <c r="R57" s="69"/>
      <c r="S57" s="79">
        <f t="shared" si="5"/>
        <v>0</v>
      </c>
      <c r="T57" s="76"/>
      <c r="U57" s="73"/>
      <c r="V57" s="69"/>
      <c r="W57" s="79">
        <f t="shared" si="6"/>
        <v>0</v>
      </c>
      <c r="X57" s="76"/>
      <c r="Y57" s="76"/>
      <c r="Z57" s="69"/>
      <c r="AA57" s="79">
        <f t="shared" si="7"/>
        <v>0</v>
      </c>
      <c r="AB57" s="76"/>
      <c r="AC57" s="76"/>
      <c r="AD57" s="69"/>
    </row>
    <row r="58" spans="2:30" x14ac:dyDescent="0.25">
      <c r="B58" s="4" t="s">
        <v>32</v>
      </c>
      <c r="C58" s="7" t="s">
        <v>207</v>
      </c>
      <c r="D58" s="19">
        <v>3225</v>
      </c>
      <c r="E58">
        <v>10</v>
      </c>
      <c r="F58" s="58">
        <f t="shared" si="0"/>
        <v>32250</v>
      </c>
      <c r="G58" s="176">
        <f t="shared" si="1"/>
        <v>32250</v>
      </c>
      <c r="H58" s="177">
        <f t="shared" si="2"/>
        <v>32250</v>
      </c>
      <c r="I58" s="177">
        <f t="shared" si="2"/>
        <v>0</v>
      </c>
      <c r="J58" s="178">
        <f t="shared" si="2"/>
        <v>0</v>
      </c>
      <c r="K58" s="95">
        <f>SUM(L58:N58)</f>
        <v>6450</v>
      </c>
      <c r="L58" s="76">
        <f>D58*2</f>
        <v>6450</v>
      </c>
      <c r="M58" s="76"/>
      <c r="N58" s="69"/>
      <c r="O58" s="79">
        <f>SUM(P58:R58)</f>
        <v>6450</v>
      </c>
      <c r="P58" s="76">
        <f>D58*2</f>
        <v>6450</v>
      </c>
      <c r="Q58" s="76"/>
      <c r="R58" s="69"/>
      <c r="S58" s="79">
        <f>SUM(T58:V58)</f>
        <v>6450</v>
      </c>
      <c r="T58" s="76">
        <f>D58*2</f>
        <v>6450</v>
      </c>
      <c r="U58" s="73"/>
      <c r="V58" s="69"/>
      <c r="W58" s="79">
        <f>SUM(X58:Z58)</f>
        <v>6450</v>
      </c>
      <c r="X58" s="76">
        <f>D58*2</f>
        <v>6450</v>
      </c>
      <c r="Y58" s="76"/>
      <c r="Z58" s="69"/>
      <c r="AA58" s="79">
        <f>SUM(AB58:AD58)</f>
        <v>6450</v>
      </c>
      <c r="AB58" s="76">
        <f>D58*2</f>
        <v>6450</v>
      </c>
      <c r="AC58" s="76"/>
      <c r="AD58" s="69"/>
    </row>
    <row r="59" spans="2:30" x14ac:dyDescent="0.25">
      <c r="B59" s="4"/>
      <c r="C59" s="7" t="s">
        <v>35</v>
      </c>
      <c r="D59" s="19"/>
      <c r="F59" s="58"/>
      <c r="G59" s="176">
        <f t="shared" si="1"/>
        <v>0</v>
      </c>
      <c r="H59" s="179"/>
      <c r="I59" s="179"/>
      <c r="J59" s="180"/>
      <c r="K59" s="95"/>
      <c r="L59" s="76"/>
      <c r="M59" s="76"/>
      <c r="N59" s="69"/>
      <c r="O59" s="79"/>
      <c r="P59" s="76"/>
      <c r="Q59" s="76"/>
      <c r="R59" s="69"/>
      <c r="S59" s="79"/>
      <c r="T59" s="76"/>
      <c r="U59" s="73"/>
      <c r="V59" s="69"/>
      <c r="W59" s="79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</v>
      </c>
      <c r="E60">
        <v>100</v>
      </c>
      <c r="F60" s="58">
        <f t="shared" si="0"/>
        <v>400</v>
      </c>
      <c r="G60" s="176">
        <f t="shared" si="1"/>
        <v>400</v>
      </c>
      <c r="H60" s="177">
        <f t="shared" si="2"/>
        <v>400</v>
      </c>
      <c r="I60" s="177">
        <f t="shared" si="2"/>
        <v>0</v>
      </c>
      <c r="J60" s="178">
        <f t="shared" si="2"/>
        <v>0</v>
      </c>
      <c r="K60" s="95">
        <f t="shared" ref="K60:K61" si="8">SUM(L60:N60)</f>
        <v>80</v>
      </c>
      <c r="L60" s="76">
        <f>D60*20</f>
        <v>80</v>
      </c>
      <c r="M60" s="76"/>
      <c r="N60" s="69"/>
      <c r="O60" s="79">
        <f t="shared" ref="O60:O61" si="9">SUM(P60:R60)</f>
        <v>80</v>
      </c>
      <c r="P60" s="76">
        <f>D60*20</f>
        <v>80</v>
      </c>
      <c r="Q60" s="76"/>
      <c r="R60" s="69"/>
      <c r="S60" s="79">
        <f t="shared" ref="S60:S61" si="10">SUM(T60:V60)</f>
        <v>80</v>
      </c>
      <c r="T60" s="76">
        <f>D60*20</f>
        <v>80</v>
      </c>
      <c r="U60" s="73"/>
      <c r="V60" s="69"/>
      <c r="W60" s="79">
        <f t="shared" ref="W60:W61" si="11">SUM(X60:Z60)</f>
        <v>80</v>
      </c>
      <c r="X60" s="76">
        <f>D60*20</f>
        <v>80</v>
      </c>
      <c r="Y60" s="76"/>
      <c r="Z60" s="69"/>
      <c r="AA60" s="79">
        <f t="shared" ref="AA60:AA61" si="12">SUM(AB60:AD60)</f>
        <v>80</v>
      </c>
      <c r="AB60" s="76">
        <f>D60*20</f>
        <v>80</v>
      </c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v>125</v>
      </c>
      <c r="F61" s="58">
        <f>D61*E61</f>
        <v>2500</v>
      </c>
      <c r="G61" s="176">
        <f t="shared" ref="G61" si="13">K61+O61+S61+W61+AA61</f>
        <v>2500</v>
      </c>
      <c r="H61" s="177">
        <f t="shared" si="2"/>
        <v>2500</v>
      </c>
      <c r="I61" s="177">
        <f t="shared" si="2"/>
        <v>0</v>
      </c>
      <c r="J61" s="178">
        <f t="shared" si="2"/>
        <v>0</v>
      </c>
      <c r="K61" s="95">
        <f t="shared" si="8"/>
        <v>500</v>
      </c>
      <c r="L61" s="76">
        <f>D61*25</f>
        <v>500</v>
      </c>
      <c r="M61" s="76"/>
      <c r="N61" s="69"/>
      <c r="O61" s="79">
        <f t="shared" si="9"/>
        <v>500</v>
      </c>
      <c r="P61" s="76">
        <f>D61*25</f>
        <v>500</v>
      </c>
      <c r="Q61" s="76"/>
      <c r="R61" s="69"/>
      <c r="S61" s="79">
        <f t="shared" si="10"/>
        <v>500</v>
      </c>
      <c r="T61" s="76">
        <f>D61*25</f>
        <v>500</v>
      </c>
      <c r="U61" s="73"/>
      <c r="V61" s="69"/>
      <c r="W61" s="79">
        <f t="shared" si="11"/>
        <v>500</v>
      </c>
      <c r="X61" s="76">
        <f>D61*25</f>
        <v>500</v>
      </c>
      <c r="Y61" s="76"/>
      <c r="Z61" s="69"/>
      <c r="AA61" s="79">
        <f t="shared" si="12"/>
        <v>500</v>
      </c>
      <c r="AB61" s="76">
        <f>D61*25</f>
        <v>500</v>
      </c>
      <c r="AC61" s="76"/>
      <c r="AD61" s="69"/>
    </row>
    <row r="62" spans="2:30" ht="15.75" thickBot="1" x14ac:dyDescent="0.3">
      <c r="B62" s="4"/>
      <c r="F62" s="1"/>
      <c r="G62" s="179"/>
      <c r="H62" s="179"/>
      <c r="I62" s="179"/>
      <c r="J62" s="180"/>
      <c r="K62" s="95"/>
      <c r="L62" s="76"/>
      <c r="M62" s="76"/>
      <c r="N62" s="69"/>
      <c r="O62" s="79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21">
        <f>SUM(F48:F61)</f>
        <v>35150</v>
      </c>
      <c r="G63" s="175">
        <f t="shared" ref="G63:I63" si="14">SUM(G48:G61)</f>
        <v>35150</v>
      </c>
      <c r="H63" s="175">
        <f t="shared" si="14"/>
        <v>35150</v>
      </c>
      <c r="I63" s="175">
        <f t="shared" si="14"/>
        <v>0</v>
      </c>
      <c r="J63" s="175">
        <f>SUM(J48:J61)</f>
        <v>0</v>
      </c>
      <c r="K63" s="75">
        <f t="shared" ref="K63:M63" si="15">SUM(K48:K61)</f>
        <v>7030</v>
      </c>
      <c r="L63" s="75">
        <f t="shared" si="15"/>
        <v>7030</v>
      </c>
      <c r="M63" s="75">
        <f t="shared" si="15"/>
        <v>0</v>
      </c>
      <c r="N63" s="75">
        <f>SUM(N48:N61)</f>
        <v>0</v>
      </c>
      <c r="O63" s="75">
        <f t="shared" ref="O63:Q63" si="16">SUM(O48:O62)</f>
        <v>7030</v>
      </c>
      <c r="P63" s="75">
        <f t="shared" si="16"/>
        <v>7030</v>
      </c>
      <c r="Q63" s="75">
        <f t="shared" si="16"/>
        <v>0</v>
      </c>
      <c r="R63" s="75">
        <f>SUM(R48:R62)</f>
        <v>0</v>
      </c>
      <c r="S63" s="75">
        <f t="shared" ref="S63:U63" si="17">SUM(S48:S61)</f>
        <v>7030</v>
      </c>
      <c r="T63" s="75">
        <f t="shared" si="17"/>
        <v>7030</v>
      </c>
      <c r="U63" s="75">
        <f t="shared" si="17"/>
        <v>0</v>
      </c>
      <c r="V63" s="75">
        <f>SUM(V48:V61)</f>
        <v>0</v>
      </c>
      <c r="W63" s="75">
        <f t="shared" ref="W63:Y63" si="18">SUM(W48:W61)</f>
        <v>7030</v>
      </c>
      <c r="X63" s="75">
        <f t="shared" si="18"/>
        <v>7030</v>
      </c>
      <c r="Y63" s="75">
        <f t="shared" si="18"/>
        <v>0</v>
      </c>
      <c r="Z63" s="75">
        <f>SUM(Z48:Z61)</f>
        <v>0</v>
      </c>
      <c r="AA63" s="75">
        <f t="shared" ref="AA63:AC63" si="19">SUM(AA48:AA61)</f>
        <v>7030</v>
      </c>
      <c r="AB63" s="75">
        <f t="shared" si="19"/>
        <v>7030</v>
      </c>
      <c r="AC63" s="75">
        <f t="shared" si="19"/>
        <v>0</v>
      </c>
      <c r="AD63" s="75">
        <f>SUM(AD48:AD61)</f>
        <v>0</v>
      </c>
    </row>
    <row r="67" spans="6:6" x14ac:dyDescent="0.25">
      <c r="F67" s="16"/>
    </row>
    <row r="68" spans="6:6" x14ac:dyDescent="0.25">
      <c r="F68" s="16"/>
    </row>
    <row r="69" spans="6:6" x14ac:dyDescent="0.25">
      <c r="F69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fitToWidth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zoomScale="70" zoomScaleNormal="70" workbookViewId="0">
      <selection activeCell="D59" sqref="D5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  <col min="19" max="19" width="14.7109375" customWidth="1"/>
  </cols>
  <sheetData>
    <row r="1" spans="2:4" x14ac:dyDescent="0.25">
      <c r="B1" s="187" t="s">
        <v>210</v>
      </c>
    </row>
    <row r="2" spans="2:4" x14ac:dyDescent="0.25">
      <c r="B2" t="s">
        <v>63</v>
      </c>
    </row>
    <row r="3" spans="2:4" x14ac:dyDescent="0.25">
      <c r="B3" t="s">
        <v>64</v>
      </c>
    </row>
    <row r="4" spans="2:4" x14ac:dyDescent="0.25">
      <c r="B4" t="s">
        <v>88</v>
      </c>
    </row>
    <row r="5" spans="2:4" x14ac:dyDescent="0.25">
      <c r="B5" s="1" t="s">
        <v>177</v>
      </c>
    </row>
    <row r="7" spans="2:4" x14ac:dyDescent="0.25">
      <c r="B7">
        <v>2023</v>
      </c>
    </row>
    <row r="8" spans="2:4" ht="15.75" thickBot="1" x14ac:dyDescent="0.3">
      <c r="B8" s="4"/>
      <c r="C8" s="7" t="s">
        <v>0</v>
      </c>
      <c r="D8" s="9"/>
    </row>
    <row r="9" spans="2:4" ht="15.75" hidden="1" thickBot="1" x14ac:dyDescent="0.3">
      <c r="B9" s="4" t="s">
        <v>15</v>
      </c>
      <c r="C9" s="7" t="s">
        <v>9</v>
      </c>
      <c r="D9" s="9">
        <f>1+D12</f>
        <v>1</v>
      </c>
    </row>
    <row r="10" spans="2:4" ht="15.75" hidden="1" thickBot="1" x14ac:dyDescent="0.3">
      <c r="B10" s="4" t="s">
        <v>13</v>
      </c>
      <c r="C10" s="7" t="s">
        <v>21</v>
      </c>
      <c r="D10" s="9">
        <f>SUM(D12:D19)</f>
        <v>1</v>
      </c>
    </row>
    <row r="11" spans="2:4" ht="15.75" hidden="1" thickBot="1" x14ac:dyDescent="0.3">
      <c r="B11" s="4"/>
      <c r="C11" s="7"/>
    </row>
    <row r="12" spans="2:4" ht="30.75" hidden="1" thickBot="1" x14ac:dyDescent="0.3">
      <c r="B12" s="15" t="s">
        <v>16</v>
      </c>
      <c r="C12" s="7"/>
      <c r="D12" s="14"/>
    </row>
    <row r="13" spans="2:4" ht="30.75" hidden="1" thickBot="1" x14ac:dyDescent="0.3">
      <c r="B13" s="15" t="s">
        <v>28</v>
      </c>
      <c r="C13" s="7"/>
      <c r="D13" s="14"/>
    </row>
    <row r="14" spans="2:4" ht="30.75" hidden="1" thickBot="1" x14ac:dyDescent="0.3">
      <c r="B14" s="15" t="s">
        <v>22</v>
      </c>
      <c r="C14" s="7"/>
      <c r="D14" s="14"/>
    </row>
    <row r="15" spans="2:4" ht="30.75" hidden="1" thickBot="1" x14ac:dyDescent="0.3">
      <c r="B15" s="15" t="s">
        <v>17</v>
      </c>
      <c r="C15" s="7"/>
      <c r="D15" s="14">
        <v>1</v>
      </c>
    </row>
    <row r="16" spans="2:4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/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" thickBot="1" x14ac:dyDescent="0.35">
      <c r="B44" s="2" t="s">
        <v>75</v>
      </c>
      <c r="C44" s="8"/>
      <c r="D44" s="2"/>
      <c r="E44" s="2"/>
      <c r="F44" s="2"/>
      <c r="G44" s="294" t="s">
        <v>68</v>
      </c>
      <c r="H44" s="295"/>
      <c r="I44" s="295"/>
      <c r="J44" s="296"/>
      <c r="K44" s="291">
        <v>2021</v>
      </c>
      <c r="L44" s="292"/>
      <c r="M44" s="292"/>
      <c r="N44" s="293"/>
      <c r="O44" s="291">
        <v>2022</v>
      </c>
      <c r="P44" s="292"/>
      <c r="Q44" s="292"/>
      <c r="R44" s="293"/>
      <c r="S44" s="291">
        <v>2023</v>
      </c>
      <c r="T44" s="292"/>
      <c r="U44" s="292"/>
      <c r="V44" s="293"/>
      <c r="W44" s="291">
        <v>2024</v>
      </c>
      <c r="X44" s="292"/>
      <c r="Y44" s="292"/>
      <c r="Z44" s="293"/>
      <c r="AA44" s="291">
        <v>2025</v>
      </c>
      <c r="AB44" s="292"/>
      <c r="AC44" s="292"/>
      <c r="AD44" s="293"/>
    </row>
    <row r="45" spans="2:30" ht="16.5" thickTop="1" thickBot="1" x14ac:dyDescent="0.3">
      <c r="C45" s="7"/>
      <c r="G45" s="49" t="s">
        <v>39</v>
      </c>
      <c r="H45" s="47" t="s">
        <v>102</v>
      </c>
      <c r="I45" s="47" t="s">
        <v>66</v>
      </c>
      <c r="J45" s="54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90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84"/>
      <c r="H46" s="57"/>
      <c r="I46" s="57"/>
      <c r="J46" s="63"/>
      <c r="K46" s="81"/>
      <c r="L46" s="60"/>
      <c r="M46" s="60"/>
      <c r="N46" s="62"/>
      <c r="O46" s="88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282</v>
      </c>
      <c r="C47" s="7" t="s">
        <v>1</v>
      </c>
      <c r="D47" s="9">
        <v>2500</v>
      </c>
      <c r="E47" s="52">
        <v>60</v>
      </c>
      <c r="F47" s="10">
        <f>D47*E47</f>
        <v>150000</v>
      </c>
      <c r="G47" s="85">
        <f>SUM(H47:J47)</f>
        <v>150000</v>
      </c>
      <c r="H47" s="73">
        <f>L47+P47+T47+X47+AB47</f>
        <v>150000</v>
      </c>
      <c r="I47" s="73">
        <f>M47+Q47+U47+Y47+AC47</f>
        <v>0</v>
      </c>
      <c r="J47" s="69">
        <f>N47+R47+V47+Z47+AD47</f>
        <v>0</v>
      </c>
      <c r="K47" s="82">
        <f>SUM(L47:N47)</f>
        <v>0</v>
      </c>
      <c r="L47" s="76"/>
      <c r="M47" s="76"/>
      <c r="N47" s="69"/>
      <c r="O47" s="82">
        <f t="shared" ref="O47:O60" si="0">SUM(P47:R47)</f>
        <v>125000</v>
      </c>
      <c r="P47" s="76">
        <f>D47*50</f>
        <v>125000</v>
      </c>
      <c r="Q47" s="76"/>
      <c r="R47" s="69"/>
      <c r="S47" s="79">
        <f t="shared" ref="S47:S49" si="1">SUM(T47:V47)</f>
        <v>25000</v>
      </c>
      <c r="T47" s="76">
        <f>D47*10</f>
        <v>25000</v>
      </c>
      <c r="U47" s="73"/>
      <c r="V47" s="69"/>
      <c r="W47" s="79">
        <f t="shared" ref="W47:W49" si="2">SUM(X47:Z47)</f>
        <v>0</v>
      </c>
      <c r="X47" s="76"/>
      <c r="Y47" s="76"/>
      <c r="Z47" s="69"/>
      <c r="AA47" s="79">
        <f t="shared" ref="AA47:AA49" si="3">SUM(AB47:AD47)</f>
        <v>0</v>
      </c>
      <c r="AB47" s="76"/>
      <c r="AC47" s="76"/>
      <c r="AD47" s="69"/>
    </row>
    <row r="48" spans="2:30" x14ac:dyDescent="0.25">
      <c r="B48" s="4" t="s">
        <v>4</v>
      </c>
      <c r="C48" s="7" t="s">
        <v>6</v>
      </c>
      <c r="D48" s="9"/>
      <c r="E48">
        <v>0</v>
      </c>
      <c r="F48" s="10">
        <f>D48*E48</f>
        <v>0</v>
      </c>
      <c r="G48" s="85">
        <f t="shared" ref="G48:G60" si="4">SUM(H48:J48)</f>
        <v>0</v>
      </c>
      <c r="H48" s="73">
        <f t="shared" ref="H48:J60" si="5">L48+P48+T48+X48+AB48</f>
        <v>0</v>
      </c>
      <c r="I48" s="73">
        <f t="shared" si="5"/>
        <v>0</v>
      </c>
      <c r="J48" s="69">
        <f t="shared" si="5"/>
        <v>0</v>
      </c>
      <c r="K48" s="82">
        <f t="shared" ref="K48:K60" si="6">SUM(L48:N48)</f>
        <v>0</v>
      </c>
      <c r="L48" s="76"/>
      <c r="M48" s="76"/>
      <c r="N48" s="69">
        <f t="shared" ref="N48:N55" si="7">F48</f>
        <v>0</v>
      </c>
      <c r="O48" s="82">
        <f t="shared" si="0"/>
        <v>0</v>
      </c>
      <c r="P48" s="76"/>
      <c r="Q48" s="76"/>
      <c r="R48" s="69">
        <f t="shared" ref="R48:R55" si="8">F48</f>
        <v>0</v>
      </c>
      <c r="S48" s="79">
        <f t="shared" si="1"/>
        <v>0</v>
      </c>
      <c r="T48" s="76"/>
      <c r="U48" s="73"/>
      <c r="V48" s="69"/>
      <c r="W48" s="79">
        <f t="shared" si="2"/>
        <v>0</v>
      </c>
      <c r="X48" s="76"/>
      <c r="Y48" s="76"/>
      <c r="Z48" s="69"/>
      <c r="AA48" s="79">
        <f t="shared" si="3"/>
        <v>0</v>
      </c>
      <c r="AB48" s="76"/>
      <c r="AC48" s="76"/>
      <c r="AD48" s="69"/>
    </row>
    <row r="49" spans="2:30" x14ac:dyDescent="0.25">
      <c r="B49" s="4"/>
      <c r="C49" s="7"/>
      <c r="D49" s="9"/>
      <c r="F49" s="10"/>
      <c r="G49" s="85">
        <f t="shared" si="4"/>
        <v>0</v>
      </c>
      <c r="H49" s="73">
        <f t="shared" si="5"/>
        <v>0</v>
      </c>
      <c r="I49" s="73">
        <f t="shared" si="5"/>
        <v>0</v>
      </c>
      <c r="J49" s="69">
        <f t="shared" si="5"/>
        <v>0</v>
      </c>
      <c r="K49" s="82">
        <f t="shared" si="6"/>
        <v>0</v>
      </c>
      <c r="L49" s="76"/>
      <c r="M49" s="76"/>
      <c r="N49" s="69">
        <f t="shared" si="7"/>
        <v>0</v>
      </c>
      <c r="O49" s="82">
        <f t="shared" si="0"/>
        <v>0</v>
      </c>
      <c r="P49" s="76"/>
      <c r="Q49" s="76"/>
      <c r="R49" s="69">
        <f t="shared" si="8"/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281</v>
      </c>
      <c r="C50" s="7" t="s">
        <v>29</v>
      </c>
      <c r="D50" s="9">
        <v>1000000</v>
      </c>
      <c r="E50">
        <v>1</v>
      </c>
      <c r="F50" s="10">
        <f>D50*E50</f>
        <v>1000000</v>
      </c>
      <c r="G50" s="85">
        <f t="shared" si="4"/>
        <v>1000000</v>
      </c>
      <c r="H50" s="73">
        <f t="shared" si="5"/>
        <v>400000</v>
      </c>
      <c r="I50" s="73">
        <f t="shared" si="5"/>
        <v>600000</v>
      </c>
      <c r="J50" s="69">
        <f t="shared" si="5"/>
        <v>0</v>
      </c>
      <c r="K50" s="82">
        <f t="shared" si="6"/>
        <v>0</v>
      </c>
      <c r="L50" s="76"/>
      <c r="M50" s="76"/>
      <c r="N50" s="69"/>
      <c r="O50" s="82">
        <f t="shared" si="0"/>
        <v>0</v>
      </c>
      <c r="P50" s="76"/>
      <c r="Q50" s="76"/>
      <c r="R50" s="69"/>
      <c r="S50" s="79">
        <f>SUM(T50:V50)</f>
        <v>1000000</v>
      </c>
      <c r="T50" s="76">
        <f>400000</f>
        <v>400000</v>
      </c>
      <c r="U50" s="73">
        <f>600000</f>
        <v>600000</v>
      </c>
      <c r="V50" s="69"/>
      <c r="W50" s="79">
        <f>SUM(X50:Z50)</f>
        <v>0</v>
      </c>
      <c r="X50" s="76"/>
      <c r="Y50" s="76"/>
      <c r="Z50" s="69"/>
      <c r="AA50" s="79">
        <f>SUM(AB50:AD50)</f>
        <v>0</v>
      </c>
      <c r="AB50" s="76"/>
      <c r="AC50" s="76"/>
      <c r="AD50" s="69"/>
    </row>
    <row r="51" spans="2:30" x14ac:dyDescent="0.25">
      <c r="B51" s="4" t="s">
        <v>128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>
        <f>F51</f>
        <v>0</v>
      </c>
      <c r="M51" s="76"/>
      <c r="N51" s="69"/>
      <c r="O51" s="82">
        <f t="shared" si="0"/>
        <v>0</v>
      </c>
      <c r="P51" s="76"/>
      <c r="Q51" s="76"/>
      <c r="R51" s="69"/>
      <c r="S51" s="79">
        <f t="shared" ref="S51:S60" si="9">SUM(T51:V51)</f>
        <v>0</v>
      </c>
      <c r="T51" s="76"/>
      <c r="U51" s="73"/>
      <c r="V51" s="69"/>
      <c r="W51" s="79">
        <f t="shared" ref="W51:W60" si="10">SUM(X51:Z51)</f>
        <v>0</v>
      </c>
      <c r="X51" s="76"/>
      <c r="Y51" s="76"/>
      <c r="Z51" s="69"/>
      <c r="AA51" s="79">
        <f t="shared" ref="AA51:AA60" si="11">SUM(AB51:AD51)</f>
        <v>0</v>
      </c>
      <c r="AB51" s="76"/>
      <c r="AC51" s="76"/>
      <c r="AD51" s="69"/>
    </row>
    <row r="52" spans="2:30" x14ac:dyDescent="0.25">
      <c r="B52" s="4"/>
      <c r="C52" s="7"/>
      <c r="D52" s="9"/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/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si="9"/>
        <v>0</v>
      </c>
      <c r="T52" s="76"/>
      <c r="U52" s="73"/>
      <c r="V52" s="69"/>
      <c r="W52" s="79">
        <f t="shared" si="10"/>
        <v>0</v>
      </c>
      <c r="X52" s="76"/>
      <c r="Y52" s="76"/>
      <c r="Z52" s="69"/>
      <c r="AA52" s="79">
        <f t="shared" si="11"/>
        <v>0</v>
      </c>
      <c r="AB52" s="76"/>
      <c r="AC52" s="76"/>
      <c r="AD52" s="69"/>
    </row>
    <row r="53" spans="2:30" x14ac:dyDescent="0.25">
      <c r="B53" s="4" t="s">
        <v>129</v>
      </c>
      <c r="C53" s="7" t="s">
        <v>34</v>
      </c>
      <c r="D53" s="9">
        <v>2500</v>
      </c>
      <c r="F53" s="10">
        <f>D53*E53</f>
        <v>0</v>
      </c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/>
      <c r="L53" s="76">
        <f>F53/2</f>
        <v>0</v>
      </c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33</v>
      </c>
      <c r="C54" s="7" t="s">
        <v>34</v>
      </c>
      <c r="D54" s="9">
        <v>8</v>
      </c>
      <c r="E54">
        <v>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>
        <f t="shared" si="6"/>
        <v>0</v>
      </c>
      <c r="L54" s="76">
        <f>F54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/>
      <c r="C55" s="7"/>
      <c r="D55" s="9"/>
      <c r="F55" s="10"/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/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20">
        <f>SUM(F57:F60)</f>
        <v>0</v>
      </c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/>
      <c r="O56" s="82">
        <f t="shared" si="0"/>
        <v>0</v>
      </c>
      <c r="P56" s="76"/>
      <c r="Q56" s="76"/>
      <c r="R56" s="69">
        <f>F56</f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>
        <v>500</v>
      </c>
      <c r="E57">
        <v>0</v>
      </c>
      <c r="F57" s="20">
        <f>D57*E57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 t="shared" ref="R57:R60" si="12"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>
        <v>600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si="12"/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>
        <v>40</v>
      </c>
      <c r="E59">
        <v>0</v>
      </c>
      <c r="F59" s="20">
        <f>D59*E59*E56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>
        <v>20</v>
      </c>
      <c r="E60">
        <v>0</v>
      </c>
      <c r="F60" s="20">
        <f>D60*E60*E56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ht="15.75" thickBot="1" x14ac:dyDescent="0.3">
      <c r="B61" s="4"/>
      <c r="F61" s="1"/>
      <c r="G61" s="85"/>
      <c r="H61" s="73"/>
      <c r="I61" s="73"/>
      <c r="J61" s="69"/>
      <c r="K61" s="82"/>
      <c r="L61" s="76"/>
      <c r="M61" s="76"/>
      <c r="N61" s="69"/>
      <c r="O61" s="82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21">
        <f>SUM(F47:F56)</f>
        <v>1150000</v>
      </c>
      <c r="G62" s="86">
        <f t="shared" ref="G62:I62" si="13">SUM(G47:G60)</f>
        <v>1150000</v>
      </c>
      <c r="H62" s="75">
        <f t="shared" si="13"/>
        <v>550000</v>
      </c>
      <c r="I62" s="75">
        <f t="shared" si="13"/>
        <v>600000</v>
      </c>
      <c r="J62" s="75">
        <f>SUM(J47:J60)</f>
        <v>0</v>
      </c>
      <c r="K62" s="91">
        <f t="shared" ref="K62:M62" si="14">SUM(K47:K60)</f>
        <v>0</v>
      </c>
      <c r="L62" s="75">
        <f t="shared" si="14"/>
        <v>0</v>
      </c>
      <c r="M62" s="75">
        <f t="shared" si="14"/>
        <v>0</v>
      </c>
      <c r="N62" s="75">
        <f>SUM(N47:N60)</f>
        <v>0</v>
      </c>
      <c r="O62" s="91">
        <f t="shared" ref="O62:Q62" si="15">SUM(O47:O60)</f>
        <v>125000</v>
      </c>
      <c r="P62" s="75">
        <f t="shared" si="15"/>
        <v>125000</v>
      </c>
      <c r="Q62" s="75">
        <f t="shared" si="15"/>
        <v>0</v>
      </c>
      <c r="R62" s="75">
        <f>SUM(R47:R60)</f>
        <v>0</v>
      </c>
      <c r="S62" s="77">
        <f>SUM(S47:S60)</f>
        <v>1025000</v>
      </c>
      <c r="T62" s="77">
        <f t="shared" ref="T62:V62" si="16">SUM(T47:T60)</f>
        <v>425000</v>
      </c>
      <c r="U62" s="77">
        <f t="shared" si="16"/>
        <v>600000</v>
      </c>
      <c r="V62" s="77">
        <f t="shared" si="16"/>
        <v>0</v>
      </c>
      <c r="W62" s="77">
        <f>SUM(W47:W60)</f>
        <v>0</v>
      </c>
      <c r="X62" s="77">
        <f t="shared" ref="X62:Z62" si="17">SUM(X47:X60)</f>
        <v>0</v>
      </c>
      <c r="Y62" s="77">
        <f t="shared" si="17"/>
        <v>0</v>
      </c>
      <c r="Z62" s="77">
        <f t="shared" si="17"/>
        <v>0</v>
      </c>
      <c r="AA62" s="77">
        <f>SUM(AA47:AA60)</f>
        <v>0</v>
      </c>
      <c r="AB62" s="77">
        <f t="shared" ref="AB62:AD62" si="18">SUM(AB47:AB60)</f>
        <v>0</v>
      </c>
      <c r="AC62" s="77">
        <f t="shared" si="18"/>
        <v>0</v>
      </c>
      <c r="AD62" s="77">
        <f t="shared" si="18"/>
        <v>0</v>
      </c>
    </row>
    <row r="63" spans="2:30" x14ac:dyDescent="0.25">
      <c r="F63" s="16"/>
    </row>
    <row r="64" spans="2:30" x14ac:dyDescent="0.25">
      <c r="F64" s="16"/>
    </row>
    <row r="65" spans="6:6" x14ac:dyDescent="0.25">
      <c r="F65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25" right="0.25" top="0.75" bottom="0.75" header="0.3" footer="0.3"/>
  <pageSetup paperSize="9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zoomScale="70" zoomScaleNormal="70" workbookViewId="0">
      <selection activeCell="D57" sqref="D57:E57"/>
    </sheetView>
  </sheetViews>
  <sheetFormatPr defaultRowHeight="15" x14ac:dyDescent="0.25"/>
  <cols>
    <col min="1" max="1" width="9.140625" style="204"/>
    <col min="2" max="2" width="33.5703125" style="204" bestFit="1" customWidth="1"/>
    <col min="3" max="3" width="9" style="203" bestFit="1" customWidth="1"/>
    <col min="4" max="5" width="9.140625" style="204"/>
    <col min="6" max="6" width="18.5703125" style="204" customWidth="1"/>
    <col min="7" max="7" width="16" style="204" customWidth="1"/>
    <col min="8" max="8" width="11.5703125" style="204" customWidth="1"/>
    <col min="9" max="10" width="9.140625" style="204"/>
    <col min="11" max="11" width="13.5703125" style="204" customWidth="1"/>
    <col min="12" max="14" width="9.140625" style="204"/>
    <col min="15" max="15" width="13.42578125" style="204" customWidth="1"/>
    <col min="16" max="257" width="9.140625" style="204"/>
    <col min="258" max="258" width="33.5703125" style="204" bestFit="1" customWidth="1"/>
    <col min="259" max="259" width="9" style="204" bestFit="1" customWidth="1"/>
    <col min="260" max="261" width="9.140625" style="204"/>
    <col min="262" max="262" width="18.5703125" style="204" customWidth="1"/>
    <col min="263" max="263" width="16" style="204" customWidth="1"/>
    <col min="264" max="264" width="11.5703125" style="204" customWidth="1"/>
    <col min="265" max="266" width="9.140625" style="204"/>
    <col min="267" max="267" width="13.5703125" style="204" customWidth="1"/>
    <col min="268" max="270" width="9.140625" style="204"/>
    <col min="271" max="271" width="13.42578125" style="204" customWidth="1"/>
    <col min="272" max="513" width="9.140625" style="204"/>
    <col min="514" max="514" width="33.5703125" style="204" bestFit="1" customWidth="1"/>
    <col min="515" max="515" width="9" style="204" bestFit="1" customWidth="1"/>
    <col min="516" max="517" width="9.140625" style="204"/>
    <col min="518" max="518" width="18.5703125" style="204" customWidth="1"/>
    <col min="519" max="519" width="16" style="204" customWidth="1"/>
    <col min="520" max="520" width="11.5703125" style="204" customWidth="1"/>
    <col min="521" max="522" width="9.140625" style="204"/>
    <col min="523" max="523" width="13.5703125" style="204" customWidth="1"/>
    <col min="524" max="526" width="9.140625" style="204"/>
    <col min="527" max="527" width="13.42578125" style="204" customWidth="1"/>
    <col min="528" max="769" width="9.140625" style="204"/>
    <col min="770" max="770" width="33.5703125" style="204" bestFit="1" customWidth="1"/>
    <col min="771" max="771" width="9" style="204" bestFit="1" customWidth="1"/>
    <col min="772" max="773" width="9.140625" style="204"/>
    <col min="774" max="774" width="18.5703125" style="204" customWidth="1"/>
    <col min="775" max="775" width="16" style="204" customWidth="1"/>
    <col min="776" max="776" width="11.5703125" style="204" customWidth="1"/>
    <col min="777" max="778" width="9.140625" style="204"/>
    <col min="779" max="779" width="13.5703125" style="204" customWidth="1"/>
    <col min="780" max="782" width="9.140625" style="204"/>
    <col min="783" max="783" width="13.42578125" style="204" customWidth="1"/>
    <col min="784" max="1025" width="9.140625" style="204"/>
    <col min="1026" max="1026" width="33.5703125" style="204" bestFit="1" customWidth="1"/>
    <col min="1027" max="1027" width="9" style="204" bestFit="1" customWidth="1"/>
    <col min="1028" max="1029" width="9.140625" style="204"/>
    <col min="1030" max="1030" width="18.5703125" style="204" customWidth="1"/>
    <col min="1031" max="1031" width="16" style="204" customWidth="1"/>
    <col min="1032" max="1032" width="11.5703125" style="204" customWidth="1"/>
    <col min="1033" max="1034" width="9.140625" style="204"/>
    <col min="1035" max="1035" width="13.5703125" style="204" customWidth="1"/>
    <col min="1036" max="1038" width="9.140625" style="204"/>
    <col min="1039" max="1039" width="13.42578125" style="204" customWidth="1"/>
    <col min="1040" max="1281" width="9.140625" style="204"/>
    <col min="1282" max="1282" width="33.5703125" style="204" bestFit="1" customWidth="1"/>
    <col min="1283" max="1283" width="9" style="204" bestFit="1" customWidth="1"/>
    <col min="1284" max="1285" width="9.140625" style="204"/>
    <col min="1286" max="1286" width="18.5703125" style="204" customWidth="1"/>
    <col min="1287" max="1287" width="16" style="204" customWidth="1"/>
    <col min="1288" max="1288" width="11.5703125" style="204" customWidth="1"/>
    <col min="1289" max="1290" width="9.140625" style="204"/>
    <col min="1291" max="1291" width="13.5703125" style="204" customWidth="1"/>
    <col min="1292" max="1294" width="9.140625" style="204"/>
    <col min="1295" max="1295" width="13.42578125" style="204" customWidth="1"/>
    <col min="1296" max="1537" width="9.140625" style="204"/>
    <col min="1538" max="1538" width="33.5703125" style="204" bestFit="1" customWidth="1"/>
    <col min="1539" max="1539" width="9" style="204" bestFit="1" customWidth="1"/>
    <col min="1540" max="1541" width="9.140625" style="204"/>
    <col min="1542" max="1542" width="18.5703125" style="204" customWidth="1"/>
    <col min="1543" max="1543" width="16" style="204" customWidth="1"/>
    <col min="1544" max="1544" width="11.5703125" style="204" customWidth="1"/>
    <col min="1545" max="1546" width="9.140625" style="204"/>
    <col min="1547" max="1547" width="13.5703125" style="204" customWidth="1"/>
    <col min="1548" max="1550" width="9.140625" style="204"/>
    <col min="1551" max="1551" width="13.42578125" style="204" customWidth="1"/>
    <col min="1552" max="1793" width="9.140625" style="204"/>
    <col min="1794" max="1794" width="33.5703125" style="204" bestFit="1" customWidth="1"/>
    <col min="1795" max="1795" width="9" style="204" bestFit="1" customWidth="1"/>
    <col min="1796" max="1797" width="9.140625" style="204"/>
    <col min="1798" max="1798" width="18.5703125" style="204" customWidth="1"/>
    <col min="1799" max="1799" width="16" style="204" customWidth="1"/>
    <col min="1800" max="1800" width="11.5703125" style="204" customWidth="1"/>
    <col min="1801" max="1802" width="9.140625" style="204"/>
    <col min="1803" max="1803" width="13.5703125" style="204" customWidth="1"/>
    <col min="1804" max="1806" width="9.140625" style="204"/>
    <col min="1807" max="1807" width="13.42578125" style="204" customWidth="1"/>
    <col min="1808" max="2049" width="9.140625" style="204"/>
    <col min="2050" max="2050" width="33.5703125" style="204" bestFit="1" customWidth="1"/>
    <col min="2051" max="2051" width="9" style="204" bestFit="1" customWidth="1"/>
    <col min="2052" max="2053" width="9.140625" style="204"/>
    <col min="2054" max="2054" width="18.5703125" style="204" customWidth="1"/>
    <col min="2055" max="2055" width="16" style="204" customWidth="1"/>
    <col min="2056" max="2056" width="11.5703125" style="204" customWidth="1"/>
    <col min="2057" max="2058" width="9.140625" style="204"/>
    <col min="2059" max="2059" width="13.5703125" style="204" customWidth="1"/>
    <col min="2060" max="2062" width="9.140625" style="204"/>
    <col min="2063" max="2063" width="13.42578125" style="204" customWidth="1"/>
    <col min="2064" max="2305" width="9.140625" style="204"/>
    <col min="2306" max="2306" width="33.5703125" style="204" bestFit="1" customWidth="1"/>
    <col min="2307" max="2307" width="9" style="204" bestFit="1" customWidth="1"/>
    <col min="2308" max="2309" width="9.140625" style="204"/>
    <col min="2310" max="2310" width="18.5703125" style="204" customWidth="1"/>
    <col min="2311" max="2311" width="16" style="204" customWidth="1"/>
    <col min="2312" max="2312" width="11.5703125" style="204" customWidth="1"/>
    <col min="2313" max="2314" width="9.140625" style="204"/>
    <col min="2315" max="2315" width="13.5703125" style="204" customWidth="1"/>
    <col min="2316" max="2318" width="9.140625" style="204"/>
    <col min="2319" max="2319" width="13.42578125" style="204" customWidth="1"/>
    <col min="2320" max="2561" width="9.140625" style="204"/>
    <col min="2562" max="2562" width="33.5703125" style="204" bestFit="1" customWidth="1"/>
    <col min="2563" max="2563" width="9" style="204" bestFit="1" customWidth="1"/>
    <col min="2564" max="2565" width="9.140625" style="204"/>
    <col min="2566" max="2566" width="18.5703125" style="204" customWidth="1"/>
    <col min="2567" max="2567" width="16" style="204" customWidth="1"/>
    <col min="2568" max="2568" width="11.5703125" style="204" customWidth="1"/>
    <col min="2569" max="2570" width="9.140625" style="204"/>
    <col min="2571" max="2571" width="13.5703125" style="204" customWidth="1"/>
    <col min="2572" max="2574" width="9.140625" style="204"/>
    <col min="2575" max="2575" width="13.42578125" style="204" customWidth="1"/>
    <col min="2576" max="2817" width="9.140625" style="204"/>
    <col min="2818" max="2818" width="33.5703125" style="204" bestFit="1" customWidth="1"/>
    <col min="2819" max="2819" width="9" style="204" bestFit="1" customWidth="1"/>
    <col min="2820" max="2821" width="9.140625" style="204"/>
    <col min="2822" max="2822" width="18.5703125" style="204" customWidth="1"/>
    <col min="2823" max="2823" width="16" style="204" customWidth="1"/>
    <col min="2824" max="2824" width="11.5703125" style="204" customWidth="1"/>
    <col min="2825" max="2826" width="9.140625" style="204"/>
    <col min="2827" max="2827" width="13.5703125" style="204" customWidth="1"/>
    <col min="2828" max="2830" width="9.140625" style="204"/>
    <col min="2831" max="2831" width="13.42578125" style="204" customWidth="1"/>
    <col min="2832" max="3073" width="9.140625" style="204"/>
    <col min="3074" max="3074" width="33.5703125" style="204" bestFit="1" customWidth="1"/>
    <col min="3075" max="3075" width="9" style="204" bestFit="1" customWidth="1"/>
    <col min="3076" max="3077" width="9.140625" style="204"/>
    <col min="3078" max="3078" width="18.5703125" style="204" customWidth="1"/>
    <col min="3079" max="3079" width="16" style="204" customWidth="1"/>
    <col min="3080" max="3080" width="11.5703125" style="204" customWidth="1"/>
    <col min="3081" max="3082" width="9.140625" style="204"/>
    <col min="3083" max="3083" width="13.5703125" style="204" customWidth="1"/>
    <col min="3084" max="3086" width="9.140625" style="204"/>
    <col min="3087" max="3087" width="13.42578125" style="204" customWidth="1"/>
    <col min="3088" max="3329" width="9.140625" style="204"/>
    <col min="3330" max="3330" width="33.5703125" style="204" bestFit="1" customWidth="1"/>
    <col min="3331" max="3331" width="9" style="204" bestFit="1" customWidth="1"/>
    <col min="3332" max="3333" width="9.140625" style="204"/>
    <col min="3334" max="3334" width="18.5703125" style="204" customWidth="1"/>
    <col min="3335" max="3335" width="16" style="204" customWidth="1"/>
    <col min="3336" max="3336" width="11.5703125" style="204" customWidth="1"/>
    <col min="3337" max="3338" width="9.140625" style="204"/>
    <col min="3339" max="3339" width="13.5703125" style="204" customWidth="1"/>
    <col min="3340" max="3342" width="9.140625" style="204"/>
    <col min="3343" max="3343" width="13.42578125" style="204" customWidth="1"/>
    <col min="3344" max="3585" width="9.140625" style="204"/>
    <col min="3586" max="3586" width="33.5703125" style="204" bestFit="1" customWidth="1"/>
    <col min="3587" max="3587" width="9" style="204" bestFit="1" customWidth="1"/>
    <col min="3588" max="3589" width="9.140625" style="204"/>
    <col min="3590" max="3590" width="18.5703125" style="204" customWidth="1"/>
    <col min="3591" max="3591" width="16" style="204" customWidth="1"/>
    <col min="3592" max="3592" width="11.5703125" style="204" customWidth="1"/>
    <col min="3593" max="3594" width="9.140625" style="204"/>
    <col min="3595" max="3595" width="13.5703125" style="204" customWidth="1"/>
    <col min="3596" max="3598" width="9.140625" style="204"/>
    <col min="3599" max="3599" width="13.42578125" style="204" customWidth="1"/>
    <col min="3600" max="3841" width="9.140625" style="204"/>
    <col min="3842" max="3842" width="33.5703125" style="204" bestFit="1" customWidth="1"/>
    <col min="3843" max="3843" width="9" style="204" bestFit="1" customWidth="1"/>
    <col min="3844" max="3845" width="9.140625" style="204"/>
    <col min="3846" max="3846" width="18.5703125" style="204" customWidth="1"/>
    <col min="3847" max="3847" width="16" style="204" customWidth="1"/>
    <col min="3848" max="3848" width="11.5703125" style="204" customWidth="1"/>
    <col min="3849" max="3850" width="9.140625" style="204"/>
    <col min="3851" max="3851" width="13.5703125" style="204" customWidth="1"/>
    <col min="3852" max="3854" width="9.140625" style="204"/>
    <col min="3855" max="3855" width="13.42578125" style="204" customWidth="1"/>
    <col min="3856" max="4097" width="9.140625" style="204"/>
    <col min="4098" max="4098" width="33.5703125" style="204" bestFit="1" customWidth="1"/>
    <col min="4099" max="4099" width="9" style="204" bestFit="1" customWidth="1"/>
    <col min="4100" max="4101" width="9.140625" style="204"/>
    <col min="4102" max="4102" width="18.5703125" style="204" customWidth="1"/>
    <col min="4103" max="4103" width="16" style="204" customWidth="1"/>
    <col min="4104" max="4104" width="11.5703125" style="204" customWidth="1"/>
    <col min="4105" max="4106" width="9.140625" style="204"/>
    <col min="4107" max="4107" width="13.5703125" style="204" customWidth="1"/>
    <col min="4108" max="4110" width="9.140625" style="204"/>
    <col min="4111" max="4111" width="13.42578125" style="204" customWidth="1"/>
    <col min="4112" max="4353" width="9.140625" style="204"/>
    <col min="4354" max="4354" width="33.5703125" style="204" bestFit="1" customWidth="1"/>
    <col min="4355" max="4355" width="9" style="204" bestFit="1" customWidth="1"/>
    <col min="4356" max="4357" width="9.140625" style="204"/>
    <col min="4358" max="4358" width="18.5703125" style="204" customWidth="1"/>
    <col min="4359" max="4359" width="16" style="204" customWidth="1"/>
    <col min="4360" max="4360" width="11.5703125" style="204" customWidth="1"/>
    <col min="4361" max="4362" width="9.140625" style="204"/>
    <col min="4363" max="4363" width="13.5703125" style="204" customWidth="1"/>
    <col min="4364" max="4366" width="9.140625" style="204"/>
    <col min="4367" max="4367" width="13.42578125" style="204" customWidth="1"/>
    <col min="4368" max="4609" width="9.140625" style="204"/>
    <col min="4610" max="4610" width="33.5703125" style="204" bestFit="1" customWidth="1"/>
    <col min="4611" max="4611" width="9" style="204" bestFit="1" customWidth="1"/>
    <col min="4612" max="4613" width="9.140625" style="204"/>
    <col min="4614" max="4614" width="18.5703125" style="204" customWidth="1"/>
    <col min="4615" max="4615" width="16" style="204" customWidth="1"/>
    <col min="4616" max="4616" width="11.5703125" style="204" customWidth="1"/>
    <col min="4617" max="4618" width="9.140625" style="204"/>
    <col min="4619" max="4619" width="13.5703125" style="204" customWidth="1"/>
    <col min="4620" max="4622" width="9.140625" style="204"/>
    <col min="4623" max="4623" width="13.42578125" style="204" customWidth="1"/>
    <col min="4624" max="4865" width="9.140625" style="204"/>
    <col min="4866" max="4866" width="33.5703125" style="204" bestFit="1" customWidth="1"/>
    <col min="4867" max="4867" width="9" style="204" bestFit="1" customWidth="1"/>
    <col min="4868" max="4869" width="9.140625" style="204"/>
    <col min="4870" max="4870" width="18.5703125" style="204" customWidth="1"/>
    <col min="4871" max="4871" width="16" style="204" customWidth="1"/>
    <col min="4872" max="4872" width="11.5703125" style="204" customWidth="1"/>
    <col min="4873" max="4874" width="9.140625" style="204"/>
    <col min="4875" max="4875" width="13.5703125" style="204" customWidth="1"/>
    <col min="4876" max="4878" width="9.140625" style="204"/>
    <col min="4879" max="4879" width="13.42578125" style="204" customWidth="1"/>
    <col min="4880" max="5121" width="9.140625" style="204"/>
    <col min="5122" max="5122" width="33.5703125" style="204" bestFit="1" customWidth="1"/>
    <col min="5123" max="5123" width="9" style="204" bestFit="1" customWidth="1"/>
    <col min="5124" max="5125" width="9.140625" style="204"/>
    <col min="5126" max="5126" width="18.5703125" style="204" customWidth="1"/>
    <col min="5127" max="5127" width="16" style="204" customWidth="1"/>
    <col min="5128" max="5128" width="11.5703125" style="204" customWidth="1"/>
    <col min="5129" max="5130" width="9.140625" style="204"/>
    <col min="5131" max="5131" width="13.5703125" style="204" customWidth="1"/>
    <col min="5132" max="5134" width="9.140625" style="204"/>
    <col min="5135" max="5135" width="13.42578125" style="204" customWidth="1"/>
    <col min="5136" max="5377" width="9.140625" style="204"/>
    <col min="5378" max="5378" width="33.5703125" style="204" bestFit="1" customWidth="1"/>
    <col min="5379" max="5379" width="9" style="204" bestFit="1" customWidth="1"/>
    <col min="5380" max="5381" width="9.140625" style="204"/>
    <col min="5382" max="5382" width="18.5703125" style="204" customWidth="1"/>
    <col min="5383" max="5383" width="16" style="204" customWidth="1"/>
    <col min="5384" max="5384" width="11.5703125" style="204" customWidth="1"/>
    <col min="5385" max="5386" width="9.140625" style="204"/>
    <col min="5387" max="5387" width="13.5703125" style="204" customWidth="1"/>
    <col min="5388" max="5390" width="9.140625" style="204"/>
    <col min="5391" max="5391" width="13.42578125" style="204" customWidth="1"/>
    <col min="5392" max="5633" width="9.140625" style="204"/>
    <col min="5634" max="5634" width="33.5703125" style="204" bestFit="1" customWidth="1"/>
    <col min="5635" max="5635" width="9" style="204" bestFit="1" customWidth="1"/>
    <col min="5636" max="5637" width="9.140625" style="204"/>
    <col min="5638" max="5638" width="18.5703125" style="204" customWidth="1"/>
    <col min="5639" max="5639" width="16" style="204" customWidth="1"/>
    <col min="5640" max="5640" width="11.5703125" style="204" customWidth="1"/>
    <col min="5641" max="5642" width="9.140625" style="204"/>
    <col min="5643" max="5643" width="13.5703125" style="204" customWidth="1"/>
    <col min="5644" max="5646" width="9.140625" style="204"/>
    <col min="5647" max="5647" width="13.42578125" style="204" customWidth="1"/>
    <col min="5648" max="5889" width="9.140625" style="204"/>
    <col min="5890" max="5890" width="33.5703125" style="204" bestFit="1" customWidth="1"/>
    <col min="5891" max="5891" width="9" style="204" bestFit="1" customWidth="1"/>
    <col min="5892" max="5893" width="9.140625" style="204"/>
    <col min="5894" max="5894" width="18.5703125" style="204" customWidth="1"/>
    <col min="5895" max="5895" width="16" style="204" customWidth="1"/>
    <col min="5896" max="5896" width="11.5703125" style="204" customWidth="1"/>
    <col min="5897" max="5898" width="9.140625" style="204"/>
    <col min="5899" max="5899" width="13.5703125" style="204" customWidth="1"/>
    <col min="5900" max="5902" width="9.140625" style="204"/>
    <col min="5903" max="5903" width="13.42578125" style="204" customWidth="1"/>
    <col min="5904" max="6145" width="9.140625" style="204"/>
    <col min="6146" max="6146" width="33.5703125" style="204" bestFit="1" customWidth="1"/>
    <col min="6147" max="6147" width="9" style="204" bestFit="1" customWidth="1"/>
    <col min="6148" max="6149" width="9.140625" style="204"/>
    <col min="6150" max="6150" width="18.5703125" style="204" customWidth="1"/>
    <col min="6151" max="6151" width="16" style="204" customWidth="1"/>
    <col min="6152" max="6152" width="11.5703125" style="204" customWidth="1"/>
    <col min="6153" max="6154" width="9.140625" style="204"/>
    <col min="6155" max="6155" width="13.5703125" style="204" customWidth="1"/>
    <col min="6156" max="6158" width="9.140625" style="204"/>
    <col min="6159" max="6159" width="13.42578125" style="204" customWidth="1"/>
    <col min="6160" max="6401" width="9.140625" style="204"/>
    <col min="6402" max="6402" width="33.5703125" style="204" bestFit="1" customWidth="1"/>
    <col min="6403" max="6403" width="9" style="204" bestFit="1" customWidth="1"/>
    <col min="6404" max="6405" width="9.140625" style="204"/>
    <col min="6406" max="6406" width="18.5703125" style="204" customWidth="1"/>
    <col min="6407" max="6407" width="16" style="204" customWidth="1"/>
    <col min="6408" max="6408" width="11.5703125" style="204" customWidth="1"/>
    <col min="6409" max="6410" width="9.140625" style="204"/>
    <col min="6411" max="6411" width="13.5703125" style="204" customWidth="1"/>
    <col min="6412" max="6414" width="9.140625" style="204"/>
    <col min="6415" max="6415" width="13.42578125" style="204" customWidth="1"/>
    <col min="6416" max="6657" width="9.140625" style="204"/>
    <col min="6658" max="6658" width="33.5703125" style="204" bestFit="1" customWidth="1"/>
    <col min="6659" max="6659" width="9" style="204" bestFit="1" customWidth="1"/>
    <col min="6660" max="6661" width="9.140625" style="204"/>
    <col min="6662" max="6662" width="18.5703125" style="204" customWidth="1"/>
    <col min="6663" max="6663" width="16" style="204" customWidth="1"/>
    <col min="6664" max="6664" width="11.5703125" style="204" customWidth="1"/>
    <col min="6665" max="6666" width="9.140625" style="204"/>
    <col min="6667" max="6667" width="13.5703125" style="204" customWidth="1"/>
    <col min="6668" max="6670" width="9.140625" style="204"/>
    <col min="6671" max="6671" width="13.42578125" style="204" customWidth="1"/>
    <col min="6672" max="6913" width="9.140625" style="204"/>
    <col min="6914" max="6914" width="33.5703125" style="204" bestFit="1" customWidth="1"/>
    <col min="6915" max="6915" width="9" style="204" bestFit="1" customWidth="1"/>
    <col min="6916" max="6917" width="9.140625" style="204"/>
    <col min="6918" max="6918" width="18.5703125" style="204" customWidth="1"/>
    <col min="6919" max="6919" width="16" style="204" customWidth="1"/>
    <col min="6920" max="6920" width="11.5703125" style="204" customWidth="1"/>
    <col min="6921" max="6922" width="9.140625" style="204"/>
    <col min="6923" max="6923" width="13.5703125" style="204" customWidth="1"/>
    <col min="6924" max="6926" width="9.140625" style="204"/>
    <col min="6927" max="6927" width="13.42578125" style="204" customWidth="1"/>
    <col min="6928" max="7169" width="9.140625" style="204"/>
    <col min="7170" max="7170" width="33.5703125" style="204" bestFit="1" customWidth="1"/>
    <col min="7171" max="7171" width="9" style="204" bestFit="1" customWidth="1"/>
    <col min="7172" max="7173" width="9.140625" style="204"/>
    <col min="7174" max="7174" width="18.5703125" style="204" customWidth="1"/>
    <col min="7175" max="7175" width="16" style="204" customWidth="1"/>
    <col min="7176" max="7176" width="11.5703125" style="204" customWidth="1"/>
    <col min="7177" max="7178" width="9.140625" style="204"/>
    <col min="7179" max="7179" width="13.5703125" style="204" customWidth="1"/>
    <col min="7180" max="7182" width="9.140625" style="204"/>
    <col min="7183" max="7183" width="13.42578125" style="204" customWidth="1"/>
    <col min="7184" max="7425" width="9.140625" style="204"/>
    <col min="7426" max="7426" width="33.5703125" style="204" bestFit="1" customWidth="1"/>
    <col min="7427" max="7427" width="9" style="204" bestFit="1" customWidth="1"/>
    <col min="7428" max="7429" width="9.140625" style="204"/>
    <col min="7430" max="7430" width="18.5703125" style="204" customWidth="1"/>
    <col min="7431" max="7431" width="16" style="204" customWidth="1"/>
    <col min="7432" max="7432" width="11.5703125" style="204" customWidth="1"/>
    <col min="7433" max="7434" width="9.140625" style="204"/>
    <col min="7435" max="7435" width="13.5703125" style="204" customWidth="1"/>
    <col min="7436" max="7438" width="9.140625" style="204"/>
    <col min="7439" max="7439" width="13.42578125" style="204" customWidth="1"/>
    <col min="7440" max="7681" width="9.140625" style="204"/>
    <col min="7682" max="7682" width="33.5703125" style="204" bestFit="1" customWidth="1"/>
    <col min="7683" max="7683" width="9" style="204" bestFit="1" customWidth="1"/>
    <col min="7684" max="7685" width="9.140625" style="204"/>
    <col min="7686" max="7686" width="18.5703125" style="204" customWidth="1"/>
    <col min="7687" max="7687" width="16" style="204" customWidth="1"/>
    <col min="7688" max="7688" width="11.5703125" style="204" customWidth="1"/>
    <col min="7689" max="7690" width="9.140625" style="204"/>
    <col min="7691" max="7691" width="13.5703125" style="204" customWidth="1"/>
    <col min="7692" max="7694" width="9.140625" style="204"/>
    <col min="7695" max="7695" width="13.42578125" style="204" customWidth="1"/>
    <col min="7696" max="7937" width="9.140625" style="204"/>
    <col min="7938" max="7938" width="33.5703125" style="204" bestFit="1" customWidth="1"/>
    <col min="7939" max="7939" width="9" style="204" bestFit="1" customWidth="1"/>
    <col min="7940" max="7941" width="9.140625" style="204"/>
    <col min="7942" max="7942" width="18.5703125" style="204" customWidth="1"/>
    <col min="7943" max="7943" width="16" style="204" customWidth="1"/>
    <col min="7944" max="7944" width="11.5703125" style="204" customWidth="1"/>
    <col min="7945" max="7946" width="9.140625" style="204"/>
    <col min="7947" max="7947" width="13.5703125" style="204" customWidth="1"/>
    <col min="7948" max="7950" width="9.140625" style="204"/>
    <col min="7951" max="7951" width="13.42578125" style="204" customWidth="1"/>
    <col min="7952" max="8193" width="9.140625" style="204"/>
    <col min="8194" max="8194" width="33.5703125" style="204" bestFit="1" customWidth="1"/>
    <col min="8195" max="8195" width="9" style="204" bestFit="1" customWidth="1"/>
    <col min="8196" max="8197" width="9.140625" style="204"/>
    <col min="8198" max="8198" width="18.5703125" style="204" customWidth="1"/>
    <col min="8199" max="8199" width="16" style="204" customWidth="1"/>
    <col min="8200" max="8200" width="11.5703125" style="204" customWidth="1"/>
    <col min="8201" max="8202" width="9.140625" style="204"/>
    <col min="8203" max="8203" width="13.5703125" style="204" customWidth="1"/>
    <col min="8204" max="8206" width="9.140625" style="204"/>
    <col min="8207" max="8207" width="13.42578125" style="204" customWidth="1"/>
    <col min="8208" max="8449" width="9.140625" style="204"/>
    <col min="8450" max="8450" width="33.5703125" style="204" bestFit="1" customWidth="1"/>
    <col min="8451" max="8451" width="9" style="204" bestFit="1" customWidth="1"/>
    <col min="8452" max="8453" width="9.140625" style="204"/>
    <col min="8454" max="8454" width="18.5703125" style="204" customWidth="1"/>
    <col min="8455" max="8455" width="16" style="204" customWidth="1"/>
    <col min="8456" max="8456" width="11.5703125" style="204" customWidth="1"/>
    <col min="8457" max="8458" width="9.140625" style="204"/>
    <col min="8459" max="8459" width="13.5703125" style="204" customWidth="1"/>
    <col min="8460" max="8462" width="9.140625" style="204"/>
    <col min="8463" max="8463" width="13.42578125" style="204" customWidth="1"/>
    <col min="8464" max="8705" width="9.140625" style="204"/>
    <col min="8706" max="8706" width="33.5703125" style="204" bestFit="1" customWidth="1"/>
    <col min="8707" max="8707" width="9" style="204" bestFit="1" customWidth="1"/>
    <col min="8708" max="8709" width="9.140625" style="204"/>
    <col min="8710" max="8710" width="18.5703125" style="204" customWidth="1"/>
    <col min="8711" max="8711" width="16" style="204" customWidth="1"/>
    <col min="8712" max="8712" width="11.5703125" style="204" customWidth="1"/>
    <col min="8713" max="8714" width="9.140625" style="204"/>
    <col min="8715" max="8715" width="13.5703125" style="204" customWidth="1"/>
    <col min="8716" max="8718" width="9.140625" style="204"/>
    <col min="8719" max="8719" width="13.42578125" style="204" customWidth="1"/>
    <col min="8720" max="8961" width="9.140625" style="204"/>
    <col min="8962" max="8962" width="33.5703125" style="204" bestFit="1" customWidth="1"/>
    <col min="8963" max="8963" width="9" style="204" bestFit="1" customWidth="1"/>
    <col min="8964" max="8965" width="9.140625" style="204"/>
    <col min="8966" max="8966" width="18.5703125" style="204" customWidth="1"/>
    <col min="8967" max="8967" width="16" style="204" customWidth="1"/>
    <col min="8968" max="8968" width="11.5703125" style="204" customWidth="1"/>
    <col min="8969" max="8970" width="9.140625" style="204"/>
    <col min="8971" max="8971" width="13.5703125" style="204" customWidth="1"/>
    <col min="8972" max="8974" width="9.140625" style="204"/>
    <col min="8975" max="8975" width="13.42578125" style="204" customWidth="1"/>
    <col min="8976" max="9217" width="9.140625" style="204"/>
    <col min="9218" max="9218" width="33.5703125" style="204" bestFit="1" customWidth="1"/>
    <col min="9219" max="9219" width="9" style="204" bestFit="1" customWidth="1"/>
    <col min="9220" max="9221" width="9.140625" style="204"/>
    <col min="9222" max="9222" width="18.5703125" style="204" customWidth="1"/>
    <col min="9223" max="9223" width="16" style="204" customWidth="1"/>
    <col min="9224" max="9224" width="11.5703125" style="204" customWidth="1"/>
    <col min="9225" max="9226" width="9.140625" style="204"/>
    <col min="9227" max="9227" width="13.5703125" style="204" customWidth="1"/>
    <col min="9228" max="9230" width="9.140625" style="204"/>
    <col min="9231" max="9231" width="13.42578125" style="204" customWidth="1"/>
    <col min="9232" max="9473" width="9.140625" style="204"/>
    <col min="9474" max="9474" width="33.5703125" style="204" bestFit="1" customWidth="1"/>
    <col min="9475" max="9475" width="9" style="204" bestFit="1" customWidth="1"/>
    <col min="9476" max="9477" width="9.140625" style="204"/>
    <col min="9478" max="9478" width="18.5703125" style="204" customWidth="1"/>
    <col min="9479" max="9479" width="16" style="204" customWidth="1"/>
    <col min="9480" max="9480" width="11.5703125" style="204" customWidth="1"/>
    <col min="9481" max="9482" width="9.140625" style="204"/>
    <col min="9483" max="9483" width="13.5703125" style="204" customWidth="1"/>
    <col min="9484" max="9486" width="9.140625" style="204"/>
    <col min="9487" max="9487" width="13.42578125" style="204" customWidth="1"/>
    <col min="9488" max="9729" width="9.140625" style="204"/>
    <col min="9730" max="9730" width="33.5703125" style="204" bestFit="1" customWidth="1"/>
    <col min="9731" max="9731" width="9" style="204" bestFit="1" customWidth="1"/>
    <col min="9732" max="9733" width="9.140625" style="204"/>
    <col min="9734" max="9734" width="18.5703125" style="204" customWidth="1"/>
    <col min="9735" max="9735" width="16" style="204" customWidth="1"/>
    <col min="9736" max="9736" width="11.5703125" style="204" customWidth="1"/>
    <col min="9737" max="9738" width="9.140625" style="204"/>
    <col min="9739" max="9739" width="13.5703125" style="204" customWidth="1"/>
    <col min="9740" max="9742" width="9.140625" style="204"/>
    <col min="9743" max="9743" width="13.42578125" style="204" customWidth="1"/>
    <col min="9744" max="9985" width="9.140625" style="204"/>
    <col min="9986" max="9986" width="33.5703125" style="204" bestFit="1" customWidth="1"/>
    <col min="9987" max="9987" width="9" style="204" bestFit="1" customWidth="1"/>
    <col min="9988" max="9989" width="9.140625" style="204"/>
    <col min="9990" max="9990" width="18.5703125" style="204" customWidth="1"/>
    <col min="9991" max="9991" width="16" style="204" customWidth="1"/>
    <col min="9992" max="9992" width="11.5703125" style="204" customWidth="1"/>
    <col min="9993" max="9994" width="9.140625" style="204"/>
    <col min="9995" max="9995" width="13.5703125" style="204" customWidth="1"/>
    <col min="9996" max="9998" width="9.140625" style="204"/>
    <col min="9999" max="9999" width="13.42578125" style="204" customWidth="1"/>
    <col min="10000" max="10241" width="9.140625" style="204"/>
    <col min="10242" max="10242" width="33.5703125" style="204" bestFit="1" customWidth="1"/>
    <col min="10243" max="10243" width="9" style="204" bestFit="1" customWidth="1"/>
    <col min="10244" max="10245" width="9.140625" style="204"/>
    <col min="10246" max="10246" width="18.5703125" style="204" customWidth="1"/>
    <col min="10247" max="10247" width="16" style="204" customWidth="1"/>
    <col min="10248" max="10248" width="11.5703125" style="204" customWidth="1"/>
    <col min="10249" max="10250" width="9.140625" style="204"/>
    <col min="10251" max="10251" width="13.5703125" style="204" customWidth="1"/>
    <col min="10252" max="10254" width="9.140625" style="204"/>
    <col min="10255" max="10255" width="13.42578125" style="204" customWidth="1"/>
    <col min="10256" max="10497" width="9.140625" style="204"/>
    <col min="10498" max="10498" width="33.5703125" style="204" bestFit="1" customWidth="1"/>
    <col min="10499" max="10499" width="9" style="204" bestFit="1" customWidth="1"/>
    <col min="10500" max="10501" width="9.140625" style="204"/>
    <col min="10502" max="10502" width="18.5703125" style="204" customWidth="1"/>
    <col min="10503" max="10503" width="16" style="204" customWidth="1"/>
    <col min="10504" max="10504" width="11.5703125" style="204" customWidth="1"/>
    <col min="10505" max="10506" width="9.140625" style="204"/>
    <col min="10507" max="10507" width="13.5703125" style="204" customWidth="1"/>
    <col min="10508" max="10510" width="9.140625" style="204"/>
    <col min="10511" max="10511" width="13.42578125" style="204" customWidth="1"/>
    <col min="10512" max="10753" width="9.140625" style="204"/>
    <col min="10754" max="10754" width="33.5703125" style="204" bestFit="1" customWidth="1"/>
    <col min="10755" max="10755" width="9" style="204" bestFit="1" customWidth="1"/>
    <col min="10756" max="10757" width="9.140625" style="204"/>
    <col min="10758" max="10758" width="18.5703125" style="204" customWidth="1"/>
    <col min="10759" max="10759" width="16" style="204" customWidth="1"/>
    <col min="10760" max="10760" width="11.5703125" style="204" customWidth="1"/>
    <col min="10761" max="10762" width="9.140625" style="204"/>
    <col min="10763" max="10763" width="13.5703125" style="204" customWidth="1"/>
    <col min="10764" max="10766" width="9.140625" style="204"/>
    <col min="10767" max="10767" width="13.42578125" style="204" customWidth="1"/>
    <col min="10768" max="11009" width="9.140625" style="204"/>
    <col min="11010" max="11010" width="33.5703125" style="204" bestFit="1" customWidth="1"/>
    <col min="11011" max="11011" width="9" style="204" bestFit="1" customWidth="1"/>
    <col min="11012" max="11013" width="9.140625" style="204"/>
    <col min="11014" max="11014" width="18.5703125" style="204" customWidth="1"/>
    <col min="11015" max="11015" width="16" style="204" customWidth="1"/>
    <col min="11016" max="11016" width="11.5703125" style="204" customWidth="1"/>
    <col min="11017" max="11018" width="9.140625" style="204"/>
    <col min="11019" max="11019" width="13.5703125" style="204" customWidth="1"/>
    <col min="11020" max="11022" width="9.140625" style="204"/>
    <col min="11023" max="11023" width="13.42578125" style="204" customWidth="1"/>
    <col min="11024" max="11265" width="9.140625" style="204"/>
    <col min="11266" max="11266" width="33.5703125" style="204" bestFit="1" customWidth="1"/>
    <col min="11267" max="11267" width="9" style="204" bestFit="1" customWidth="1"/>
    <col min="11268" max="11269" width="9.140625" style="204"/>
    <col min="11270" max="11270" width="18.5703125" style="204" customWidth="1"/>
    <col min="11271" max="11271" width="16" style="204" customWidth="1"/>
    <col min="11272" max="11272" width="11.5703125" style="204" customWidth="1"/>
    <col min="11273" max="11274" width="9.140625" style="204"/>
    <col min="11275" max="11275" width="13.5703125" style="204" customWidth="1"/>
    <col min="11276" max="11278" width="9.140625" style="204"/>
    <col min="11279" max="11279" width="13.42578125" style="204" customWidth="1"/>
    <col min="11280" max="11521" width="9.140625" style="204"/>
    <col min="11522" max="11522" width="33.5703125" style="204" bestFit="1" customWidth="1"/>
    <col min="11523" max="11523" width="9" style="204" bestFit="1" customWidth="1"/>
    <col min="11524" max="11525" width="9.140625" style="204"/>
    <col min="11526" max="11526" width="18.5703125" style="204" customWidth="1"/>
    <col min="11527" max="11527" width="16" style="204" customWidth="1"/>
    <col min="11528" max="11528" width="11.5703125" style="204" customWidth="1"/>
    <col min="11529" max="11530" width="9.140625" style="204"/>
    <col min="11531" max="11531" width="13.5703125" style="204" customWidth="1"/>
    <col min="11532" max="11534" width="9.140625" style="204"/>
    <col min="11535" max="11535" width="13.42578125" style="204" customWidth="1"/>
    <col min="11536" max="11777" width="9.140625" style="204"/>
    <col min="11778" max="11778" width="33.5703125" style="204" bestFit="1" customWidth="1"/>
    <col min="11779" max="11779" width="9" style="204" bestFit="1" customWidth="1"/>
    <col min="11780" max="11781" width="9.140625" style="204"/>
    <col min="11782" max="11782" width="18.5703125" style="204" customWidth="1"/>
    <col min="11783" max="11783" width="16" style="204" customWidth="1"/>
    <col min="11784" max="11784" width="11.5703125" style="204" customWidth="1"/>
    <col min="11785" max="11786" width="9.140625" style="204"/>
    <col min="11787" max="11787" width="13.5703125" style="204" customWidth="1"/>
    <col min="11788" max="11790" width="9.140625" style="204"/>
    <col min="11791" max="11791" width="13.42578125" style="204" customWidth="1"/>
    <col min="11792" max="12033" width="9.140625" style="204"/>
    <col min="12034" max="12034" width="33.5703125" style="204" bestFit="1" customWidth="1"/>
    <col min="12035" max="12035" width="9" style="204" bestFit="1" customWidth="1"/>
    <col min="12036" max="12037" width="9.140625" style="204"/>
    <col min="12038" max="12038" width="18.5703125" style="204" customWidth="1"/>
    <col min="12039" max="12039" width="16" style="204" customWidth="1"/>
    <col min="12040" max="12040" width="11.5703125" style="204" customWidth="1"/>
    <col min="12041" max="12042" width="9.140625" style="204"/>
    <col min="12043" max="12043" width="13.5703125" style="204" customWidth="1"/>
    <col min="12044" max="12046" width="9.140625" style="204"/>
    <col min="12047" max="12047" width="13.42578125" style="204" customWidth="1"/>
    <col min="12048" max="12289" width="9.140625" style="204"/>
    <col min="12290" max="12290" width="33.5703125" style="204" bestFit="1" customWidth="1"/>
    <col min="12291" max="12291" width="9" style="204" bestFit="1" customWidth="1"/>
    <col min="12292" max="12293" width="9.140625" style="204"/>
    <col min="12294" max="12294" width="18.5703125" style="204" customWidth="1"/>
    <col min="12295" max="12295" width="16" style="204" customWidth="1"/>
    <col min="12296" max="12296" width="11.5703125" style="204" customWidth="1"/>
    <col min="12297" max="12298" width="9.140625" style="204"/>
    <col min="12299" max="12299" width="13.5703125" style="204" customWidth="1"/>
    <col min="12300" max="12302" width="9.140625" style="204"/>
    <col min="12303" max="12303" width="13.42578125" style="204" customWidth="1"/>
    <col min="12304" max="12545" width="9.140625" style="204"/>
    <col min="12546" max="12546" width="33.5703125" style="204" bestFit="1" customWidth="1"/>
    <col min="12547" max="12547" width="9" style="204" bestFit="1" customWidth="1"/>
    <col min="12548" max="12549" width="9.140625" style="204"/>
    <col min="12550" max="12550" width="18.5703125" style="204" customWidth="1"/>
    <col min="12551" max="12551" width="16" style="204" customWidth="1"/>
    <col min="12552" max="12552" width="11.5703125" style="204" customWidth="1"/>
    <col min="12553" max="12554" width="9.140625" style="204"/>
    <col min="12555" max="12555" width="13.5703125" style="204" customWidth="1"/>
    <col min="12556" max="12558" width="9.140625" style="204"/>
    <col min="12559" max="12559" width="13.42578125" style="204" customWidth="1"/>
    <col min="12560" max="12801" width="9.140625" style="204"/>
    <col min="12802" max="12802" width="33.5703125" style="204" bestFit="1" customWidth="1"/>
    <col min="12803" max="12803" width="9" style="204" bestFit="1" customWidth="1"/>
    <col min="12804" max="12805" width="9.140625" style="204"/>
    <col min="12806" max="12806" width="18.5703125" style="204" customWidth="1"/>
    <col min="12807" max="12807" width="16" style="204" customWidth="1"/>
    <col min="12808" max="12808" width="11.5703125" style="204" customWidth="1"/>
    <col min="12809" max="12810" width="9.140625" style="204"/>
    <col min="12811" max="12811" width="13.5703125" style="204" customWidth="1"/>
    <col min="12812" max="12814" width="9.140625" style="204"/>
    <col min="12815" max="12815" width="13.42578125" style="204" customWidth="1"/>
    <col min="12816" max="13057" width="9.140625" style="204"/>
    <col min="13058" max="13058" width="33.5703125" style="204" bestFit="1" customWidth="1"/>
    <col min="13059" max="13059" width="9" style="204" bestFit="1" customWidth="1"/>
    <col min="13060" max="13061" width="9.140625" style="204"/>
    <col min="13062" max="13062" width="18.5703125" style="204" customWidth="1"/>
    <col min="13063" max="13063" width="16" style="204" customWidth="1"/>
    <col min="13064" max="13064" width="11.5703125" style="204" customWidth="1"/>
    <col min="13065" max="13066" width="9.140625" style="204"/>
    <col min="13067" max="13067" width="13.5703125" style="204" customWidth="1"/>
    <col min="13068" max="13070" width="9.140625" style="204"/>
    <col min="13071" max="13071" width="13.42578125" style="204" customWidth="1"/>
    <col min="13072" max="13313" width="9.140625" style="204"/>
    <col min="13314" max="13314" width="33.5703125" style="204" bestFit="1" customWidth="1"/>
    <col min="13315" max="13315" width="9" style="204" bestFit="1" customWidth="1"/>
    <col min="13316" max="13317" width="9.140625" style="204"/>
    <col min="13318" max="13318" width="18.5703125" style="204" customWidth="1"/>
    <col min="13319" max="13319" width="16" style="204" customWidth="1"/>
    <col min="13320" max="13320" width="11.5703125" style="204" customWidth="1"/>
    <col min="13321" max="13322" width="9.140625" style="204"/>
    <col min="13323" max="13323" width="13.5703125" style="204" customWidth="1"/>
    <col min="13324" max="13326" width="9.140625" style="204"/>
    <col min="13327" max="13327" width="13.42578125" style="204" customWidth="1"/>
    <col min="13328" max="13569" width="9.140625" style="204"/>
    <col min="13570" max="13570" width="33.5703125" style="204" bestFit="1" customWidth="1"/>
    <col min="13571" max="13571" width="9" style="204" bestFit="1" customWidth="1"/>
    <col min="13572" max="13573" width="9.140625" style="204"/>
    <col min="13574" max="13574" width="18.5703125" style="204" customWidth="1"/>
    <col min="13575" max="13575" width="16" style="204" customWidth="1"/>
    <col min="13576" max="13576" width="11.5703125" style="204" customWidth="1"/>
    <col min="13577" max="13578" width="9.140625" style="204"/>
    <col min="13579" max="13579" width="13.5703125" style="204" customWidth="1"/>
    <col min="13580" max="13582" width="9.140625" style="204"/>
    <col min="13583" max="13583" width="13.42578125" style="204" customWidth="1"/>
    <col min="13584" max="13825" width="9.140625" style="204"/>
    <col min="13826" max="13826" width="33.5703125" style="204" bestFit="1" customWidth="1"/>
    <col min="13827" max="13827" width="9" style="204" bestFit="1" customWidth="1"/>
    <col min="13828" max="13829" width="9.140625" style="204"/>
    <col min="13830" max="13830" width="18.5703125" style="204" customWidth="1"/>
    <col min="13831" max="13831" width="16" style="204" customWidth="1"/>
    <col min="13832" max="13832" width="11.5703125" style="204" customWidth="1"/>
    <col min="13833" max="13834" width="9.140625" style="204"/>
    <col min="13835" max="13835" width="13.5703125" style="204" customWidth="1"/>
    <col min="13836" max="13838" width="9.140625" style="204"/>
    <col min="13839" max="13839" width="13.42578125" style="204" customWidth="1"/>
    <col min="13840" max="14081" width="9.140625" style="204"/>
    <col min="14082" max="14082" width="33.5703125" style="204" bestFit="1" customWidth="1"/>
    <col min="14083" max="14083" width="9" style="204" bestFit="1" customWidth="1"/>
    <col min="14084" max="14085" width="9.140625" style="204"/>
    <col min="14086" max="14086" width="18.5703125" style="204" customWidth="1"/>
    <col min="14087" max="14087" width="16" style="204" customWidth="1"/>
    <col min="14088" max="14088" width="11.5703125" style="204" customWidth="1"/>
    <col min="14089" max="14090" width="9.140625" style="204"/>
    <col min="14091" max="14091" width="13.5703125" style="204" customWidth="1"/>
    <col min="14092" max="14094" width="9.140625" style="204"/>
    <col min="14095" max="14095" width="13.42578125" style="204" customWidth="1"/>
    <col min="14096" max="14337" width="9.140625" style="204"/>
    <col min="14338" max="14338" width="33.5703125" style="204" bestFit="1" customWidth="1"/>
    <col min="14339" max="14339" width="9" style="204" bestFit="1" customWidth="1"/>
    <col min="14340" max="14341" width="9.140625" style="204"/>
    <col min="14342" max="14342" width="18.5703125" style="204" customWidth="1"/>
    <col min="14343" max="14343" width="16" style="204" customWidth="1"/>
    <col min="14344" max="14344" width="11.5703125" style="204" customWidth="1"/>
    <col min="14345" max="14346" width="9.140625" style="204"/>
    <col min="14347" max="14347" width="13.5703125" style="204" customWidth="1"/>
    <col min="14348" max="14350" width="9.140625" style="204"/>
    <col min="14351" max="14351" width="13.42578125" style="204" customWidth="1"/>
    <col min="14352" max="14593" width="9.140625" style="204"/>
    <col min="14594" max="14594" width="33.5703125" style="204" bestFit="1" customWidth="1"/>
    <col min="14595" max="14595" width="9" style="204" bestFit="1" customWidth="1"/>
    <col min="14596" max="14597" width="9.140625" style="204"/>
    <col min="14598" max="14598" width="18.5703125" style="204" customWidth="1"/>
    <col min="14599" max="14599" width="16" style="204" customWidth="1"/>
    <col min="14600" max="14600" width="11.5703125" style="204" customWidth="1"/>
    <col min="14601" max="14602" width="9.140625" style="204"/>
    <col min="14603" max="14603" width="13.5703125" style="204" customWidth="1"/>
    <col min="14604" max="14606" width="9.140625" style="204"/>
    <col min="14607" max="14607" width="13.42578125" style="204" customWidth="1"/>
    <col min="14608" max="14849" width="9.140625" style="204"/>
    <col min="14850" max="14850" width="33.5703125" style="204" bestFit="1" customWidth="1"/>
    <col min="14851" max="14851" width="9" style="204" bestFit="1" customWidth="1"/>
    <col min="14852" max="14853" width="9.140625" style="204"/>
    <col min="14854" max="14854" width="18.5703125" style="204" customWidth="1"/>
    <col min="14855" max="14855" width="16" style="204" customWidth="1"/>
    <col min="14856" max="14856" width="11.5703125" style="204" customWidth="1"/>
    <col min="14857" max="14858" width="9.140625" style="204"/>
    <col min="14859" max="14859" width="13.5703125" style="204" customWidth="1"/>
    <col min="14860" max="14862" width="9.140625" style="204"/>
    <col min="14863" max="14863" width="13.42578125" style="204" customWidth="1"/>
    <col min="14864" max="15105" width="9.140625" style="204"/>
    <col min="15106" max="15106" width="33.5703125" style="204" bestFit="1" customWidth="1"/>
    <col min="15107" max="15107" width="9" style="204" bestFit="1" customWidth="1"/>
    <col min="15108" max="15109" width="9.140625" style="204"/>
    <col min="15110" max="15110" width="18.5703125" style="204" customWidth="1"/>
    <col min="15111" max="15111" width="16" style="204" customWidth="1"/>
    <col min="15112" max="15112" width="11.5703125" style="204" customWidth="1"/>
    <col min="15113" max="15114" width="9.140625" style="204"/>
    <col min="15115" max="15115" width="13.5703125" style="204" customWidth="1"/>
    <col min="15116" max="15118" width="9.140625" style="204"/>
    <col min="15119" max="15119" width="13.42578125" style="204" customWidth="1"/>
    <col min="15120" max="15361" width="9.140625" style="204"/>
    <col min="15362" max="15362" width="33.5703125" style="204" bestFit="1" customWidth="1"/>
    <col min="15363" max="15363" width="9" style="204" bestFit="1" customWidth="1"/>
    <col min="15364" max="15365" width="9.140625" style="204"/>
    <col min="15366" max="15366" width="18.5703125" style="204" customWidth="1"/>
    <col min="15367" max="15367" width="16" style="204" customWidth="1"/>
    <col min="15368" max="15368" width="11.5703125" style="204" customWidth="1"/>
    <col min="15369" max="15370" width="9.140625" style="204"/>
    <col min="15371" max="15371" width="13.5703125" style="204" customWidth="1"/>
    <col min="15372" max="15374" width="9.140625" style="204"/>
    <col min="15375" max="15375" width="13.42578125" style="204" customWidth="1"/>
    <col min="15376" max="15617" width="9.140625" style="204"/>
    <col min="15618" max="15618" width="33.5703125" style="204" bestFit="1" customWidth="1"/>
    <col min="15619" max="15619" width="9" style="204" bestFit="1" customWidth="1"/>
    <col min="15620" max="15621" width="9.140625" style="204"/>
    <col min="15622" max="15622" width="18.5703125" style="204" customWidth="1"/>
    <col min="15623" max="15623" width="16" style="204" customWidth="1"/>
    <col min="15624" max="15624" width="11.5703125" style="204" customWidth="1"/>
    <col min="15625" max="15626" width="9.140625" style="204"/>
    <col min="15627" max="15627" width="13.5703125" style="204" customWidth="1"/>
    <col min="15628" max="15630" width="9.140625" style="204"/>
    <col min="15631" max="15631" width="13.42578125" style="204" customWidth="1"/>
    <col min="15632" max="15873" width="9.140625" style="204"/>
    <col min="15874" max="15874" width="33.5703125" style="204" bestFit="1" customWidth="1"/>
    <col min="15875" max="15875" width="9" style="204" bestFit="1" customWidth="1"/>
    <col min="15876" max="15877" width="9.140625" style="204"/>
    <col min="15878" max="15878" width="18.5703125" style="204" customWidth="1"/>
    <col min="15879" max="15879" width="16" style="204" customWidth="1"/>
    <col min="15880" max="15880" width="11.5703125" style="204" customWidth="1"/>
    <col min="15881" max="15882" width="9.140625" style="204"/>
    <col min="15883" max="15883" width="13.5703125" style="204" customWidth="1"/>
    <col min="15884" max="15886" width="9.140625" style="204"/>
    <col min="15887" max="15887" width="13.42578125" style="204" customWidth="1"/>
    <col min="15888" max="16129" width="9.140625" style="204"/>
    <col min="16130" max="16130" width="33.5703125" style="204" bestFit="1" customWidth="1"/>
    <col min="16131" max="16131" width="9" style="204" bestFit="1" customWidth="1"/>
    <col min="16132" max="16133" width="9.140625" style="204"/>
    <col min="16134" max="16134" width="18.5703125" style="204" customWidth="1"/>
    <col min="16135" max="16135" width="16" style="204" customWidth="1"/>
    <col min="16136" max="16136" width="11.5703125" style="204" customWidth="1"/>
    <col min="16137" max="16138" width="9.140625" style="204"/>
    <col min="16139" max="16139" width="13.5703125" style="204" customWidth="1"/>
    <col min="16140" max="16142" width="9.140625" style="204"/>
    <col min="16143" max="16143" width="13.42578125" style="204" customWidth="1"/>
    <col min="16144" max="16384" width="9.140625" style="204"/>
  </cols>
  <sheetData>
    <row r="1" spans="2:4" x14ac:dyDescent="0.25">
      <c r="B1" s="202" t="s">
        <v>210</v>
      </c>
    </row>
    <row r="2" spans="2:4" x14ac:dyDescent="0.25">
      <c r="B2" s="204" t="s">
        <v>63</v>
      </c>
    </row>
    <row r="3" spans="2:4" x14ac:dyDescent="0.25">
      <c r="B3" s="204" t="s">
        <v>64</v>
      </c>
    </row>
    <row r="4" spans="2:4" x14ac:dyDescent="0.25">
      <c r="B4" s="204" t="s">
        <v>88</v>
      </c>
    </row>
    <row r="5" spans="2:4" x14ac:dyDescent="0.25">
      <c r="B5" s="213" t="s">
        <v>178</v>
      </c>
    </row>
    <row r="7" spans="2:4" x14ac:dyDescent="0.25">
      <c r="B7" s="204" t="s">
        <v>157</v>
      </c>
    </row>
    <row r="8" spans="2:4" ht="15.75" thickBot="1" x14ac:dyDescent="0.3">
      <c r="B8" s="206"/>
      <c r="C8" s="207" t="s">
        <v>0</v>
      </c>
      <c r="D8" s="9"/>
    </row>
    <row r="9" spans="2:4" ht="15.75" hidden="1" thickBot="1" x14ac:dyDescent="0.3">
      <c r="B9" s="206" t="s">
        <v>15</v>
      </c>
      <c r="C9" s="207" t="s">
        <v>9</v>
      </c>
      <c r="D9" s="9">
        <f>1+D12</f>
        <v>1</v>
      </c>
    </row>
    <row r="10" spans="2:4" ht="15.75" hidden="1" thickBot="1" x14ac:dyDescent="0.3">
      <c r="B10" s="206" t="s">
        <v>13</v>
      </c>
      <c r="C10" s="207" t="s">
        <v>21</v>
      </c>
      <c r="D10" s="9">
        <f>SUM(D12:D19)</f>
        <v>1</v>
      </c>
    </row>
    <row r="11" spans="2:4" ht="15.75" hidden="1" thickBot="1" x14ac:dyDescent="0.3">
      <c r="B11" s="206"/>
      <c r="C11" s="207"/>
    </row>
    <row r="12" spans="2:4" ht="30.75" hidden="1" thickBot="1" x14ac:dyDescent="0.3">
      <c r="B12" s="15" t="s">
        <v>16</v>
      </c>
      <c r="C12" s="207"/>
      <c r="D12" s="208"/>
    </row>
    <row r="13" spans="2:4" ht="30.75" hidden="1" thickBot="1" x14ac:dyDescent="0.3">
      <c r="B13" s="15" t="s">
        <v>28</v>
      </c>
      <c r="C13" s="207"/>
      <c r="D13" s="208"/>
    </row>
    <row r="14" spans="2:4" ht="30.75" hidden="1" thickBot="1" x14ac:dyDescent="0.3">
      <c r="B14" s="15" t="s">
        <v>22</v>
      </c>
      <c r="C14" s="207"/>
      <c r="D14" s="208"/>
    </row>
    <row r="15" spans="2:4" ht="30.75" hidden="1" thickBot="1" x14ac:dyDescent="0.3">
      <c r="B15" s="15" t="s">
        <v>17</v>
      </c>
      <c r="C15" s="207"/>
      <c r="D15" s="208">
        <v>1</v>
      </c>
    </row>
    <row r="16" spans="2:4" ht="30.75" hidden="1" thickBot="1" x14ac:dyDescent="0.3">
      <c r="B16" s="15" t="s">
        <v>18</v>
      </c>
      <c r="C16" s="207"/>
      <c r="D16" s="208"/>
    </row>
    <row r="17" spans="1:6" ht="30.75" hidden="1" thickBot="1" x14ac:dyDescent="0.3">
      <c r="B17" s="15" t="s">
        <v>19</v>
      </c>
      <c r="C17" s="207"/>
      <c r="D17" s="208"/>
    </row>
    <row r="18" spans="1:6" ht="30.75" hidden="1" thickBot="1" x14ac:dyDescent="0.3">
      <c r="B18" s="15" t="s">
        <v>27</v>
      </c>
      <c r="C18" s="207"/>
      <c r="D18" s="208"/>
    </row>
    <row r="19" spans="1:6" ht="30.75" hidden="1" thickBot="1" x14ac:dyDescent="0.3">
      <c r="B19" s="15" t="s">
        <v>20</v>
      </c>
      <c r="C19" s="207"/>
      <c r="D19" s="208"/>
    </row>
    <row r="20" spans="1:6" ht="15.75" hidden="1" thickBot="1" x14ac:dyDescent="0.3">
      <c r="C20" s="207"/>
    </row>
    <row r="21" spans="1:6" ht="18" hidden="1" thickBot="1" x14ac:dyDescent="0.35">
      <c r="B21" s="209" t="s">
        <v>40</v>
      </c>
      <c r="C21" s="210"/>
      <c r="D21" s="209"/>
      <c r="E21" s="209"/>
      <c r="F21" s="209"/>
    </row>
    <row r="22" spans="1:6" ht="15.75" hidden="1" thickBot="1" x14ac:dyDescent="0.3">
      <c r="A22" s="204" t="e">
        <f>#REF!</f>
        <v>#REF!</v>
      </c>
      <c r="C22" s="207"/>
      <c r="D22" s="211" t="e">
        <f>#REF!</f>
        <v>#REF!</v>
      </c>
    </row>
    <row r="23" spans="1:6" ht="15.75" hidden="1" thickBot="1" x14ac:dyDescent="0.3">
      <c r="A23" s="204" t="e">
        <f>#REF!</f>
        <v>#REF!</v>
      </c>
      <c r="C23" s="207"/>
      <c r="D23" s="211" t="e">
        <f>#REF!</f>
        <v>#REF!</v>
      </c>
    </row>
    <row r="24" spans="1:6" ht="15.75" hidden="1" thickBot="1" x14ac:dyDescent="0.3">
      <c r="C24" s="207"/>
      <c r="D24" s="207" t="s">
        <v>12</v>
      </c>
      <c r="E24" s="207" t="s">
        <v>10</v>
      </c>
      <c r="F24" s="207" t="s">
        <v>11</v>
      </c>
    </row>
    <row r="25" spans="1:6" ht="15.75" hidden="1" thickBot="1" x14ac:dyDescent="0.3">
      <c r="B25" s="206" t="s">
        <v>23</v>
      </c>
      <c r="C25" s="207" t="s">
        <v>1</v>
      </c>
      <c r="D25" s="9" t="e">
        <f>#REF!*D22</f>
        <v>#REF!</v>
      </c>
      <c r="F25" s="212" t="e">
        <f>D25*E25</f>
        <v>#REF!</v>
      </c>
    </row>
    <row r="26" spans="1:6" ht="15.75" hidden="1" thickBot="1" x14ac:dyDescent="0.3">
      <c r="B26" s="206" t="s">
        <v>2</v>
      </c>
      <c r="C26" s="207" t="s">
        <v>1</v>
      </c>
      <c r="D26" s="9" t="e">
        <f>#REF!*D22</f>
        <v>#REF!</v>
      </c>
      <c r="F26" s="212" t="e">
        <f>D26*E26</f>
        <v>#REF!</v>
      </c>
    </row>
    <row r="27" spans="1:6" ht="15.75" hidden="1" thickBot="1" x14ac:dyDescent="0.3">
      <c r="B27" s="206" t="s">
        <v>3</v>
      </c>
      <c r="C27" s="207" t="s">
        <v>1</v>
      </c>
      <c r="D27" s="9" t="e">
        <f>#REF!*D22</f>
        <v>#REF!</v>
      </c>
      <c r="F27" s="212" t="e">
        <f>D27*E27</f>
        <v>#REF!</v>
      </c>
    </row>
    <row r="28" spans="1:6" ht="15.75" hidden="1" thickBot="1" x14ac:dyDescent="0.3">
      <c r="B28" s="206" t="s">
        <v>4</v>
      </c>
      <c r="C28" s="207" t="s">
        <v>6</v>
      </c>
      <c r="D28" s="9" t="e">
        <f>#REF!*D22</f>
        <v>#REF!</v>
      </c>
      <c r="F28" s="212" t="e">
        <f>D28*E28</f>
        <v>#REF!</v>
      </c>
    </row>
    <row r="29" spans="1:6" ht="15.75" hidden="1" thickBot="1" x14ac:dyDescent="0.3">
      <c r="B29" s="206"/>
      <c r="C29" s="207"/>
      <c r="D29" s="9"/>
      <c r="F29" s="212"/>
    </row>
    <row r="30" spans="1:6" ht="15.75" hidden="1" thickBot="1" x14ac:dyDescent="0.3">
      <c r="B30" s="206" t="s">
        <v>24</v>
      </c>
      <c r="C30" s="207" t="s">
        <v>29</v>
      </c>
      <c r="D30" s="9" t="e">
        <f>#REF!*D23</f>
        <v>#REF!</v>
      </c>
      <c r="F30" s="212" t="e">
        <f>D30*E30</f>
        <v>#REF!</v>
      </c>
    </row>
    <row r="31" spans="1:6" ht="15.75" hidden="1" thickBot="1" x14ac:dyDescent="0.3">
      <c r="B31" s="206" t="s">
        <v>26</v>
      </c>
      <c r="C31" s="207" t="s">
        <v>29</v>
      </c>
      <c r="D31" s="9">
        <v>35</v>
      </c>
      <c r="F31" s="212">
        <f>D31*E31</f>
        <v>0</v>
      </c>
    </row>
    <row r="32" spans="1:6" ht="15.75" hidden="1" thickBot="1" x14ac:dyDescent="0.3">
      <c r="B32" s="206"/>
      <c r="C32" s="207"/>
      <c r="D32" s="9"/>
      <c r="F32" s="212"/>
    </row>
    <row r="33" spans="2:30" ht="15.75" hidden="1" thickBot="1" x14ac:dyDescent="0.3">
      <c r="B33" s="206" t="s">
        <v>36</v>
      </c>
      <c r="C33" s="207" t="s">
        <v>34</v>
      </c>
      <c r="D33" s="9">
        <v>100</v>
      </c>
      <c r="F33" s="212">
        <f>D33*E33</f>
        <v>0</v>
      </c>
    </row>
    <row r="34" spans="2:30" ht="15.75" hidden="1" thickBot="1" x14ac:dyDescent="0.3">
      <c r="B34" s="206" t="s">
        <v>33</v>
      </c>
      <c r="C34" s="207" t="s">
        <v>34</v>
      </c>
      <c r="D34" s="9">
        <v>8</v>
      </c>
      <c r="F34" s="212">
        <f>D34*E34</f>
        <v>0</v>
      </c>
    </row>
    <row r="35" spans="2:30" ht="15.75" hidden="1" thickBot="1" x14ac:dyDescent="0.3">
      <c r="B35" s="206"/>
      <c r="C35" s="207"/>
      <c r="D35" s="9"/>
      <c r="F35" s="212"/>
    </row>
    <row r="36" spans="2:30" ht="15.75" hidden="1" thickBot="1" x14ac:dyDescent="0.3">
      <c r="B36" s="206" t="s">
        <v>25</v>
      </c>
      <c r="C36" s="207" t="s">
        <v>31</v>
      </c>
      <c r="D36" s="9"/>
      <c r="F36" s="212" t="e">
        <f>SUM(F37:F40)</f>
        <v>#REF!</v>
      </c>
    </row>
    <row r="37" spans="2:30" ht="15.75" hidden="1" thickBot="1" x14ac:dyDescent="0.3">
      <c r="B37" s="206" t="s">
        <v>32</v>
      </c>
      <c r="C37" s="207" t="s">
        <v>35</v>
      </c>
      <c r="D37" s="9" t="e">
        <f>#REF!*D22</f>
        <v>#REF!</v>
      </c>
      <c r="F37" s="212" t="e">
        <f>D37*E37</f>
        <v>#REF!</v>
      </c>
    </row>
    <row r="38" spans="2:30" ht="15.75" hidden="1" thickBot="1" x14ac:dyDescent="0.3">
      <c r="B38" s="206" t="s">
        <v>5</v>
      </c>
      <c r="C38" s="207" t="s">
        <v>35</v>
      </c>
      <c r="D38" s="19" t="e">
        <f>#REF!*D22</f>
        <v>#REF!</v>
      </c>
      <c r="F38" s="212" t="e">
        <f>D38*E38</f>
        <v>#REF!</v>
      </c>
    </row>
    <row r="39" spans="2:30" ht="15.75" hidden="1" thickBot="1" x14ac:dyDescent="0.3">
      <c r="B39" s="206" t="s">
        <v>30</v>
      </c>
      <c r="C39" s="207" t="s">
        <v>29</v>
      </c>
      <c r="D39" s="9">
        <v>40</v>
      </c>
      <c r="F39" s="212">
        <f>D39*E39*E36</f>
        <v>0</v>
      </c>
    </row>
    <row r="40" spans="2:30" ht="15.75" hidden="1" thickBot="1" x14ac:dyDescent="0.3">
      <c r="B40" s="206" t="s">
        <v>7</v>
      </c>
      <c r="C40" s="207" t="s">
        <v>29</v>
      </c>
      <c r="D40" s="9">
        <v>20</v>
      </c>
      <c r="F40" s="212">
        <f>D40*E40*E36</f>
        <v>0</v>
      </c>
    </row>
    <row r="41" spans="2:30" ht="15.75" hidden="1" thickBot="1" x14ac:dyDescent="0.3">
      <c r="B41" s="206"/>
      <c r="F41" s="213"/>
    </row>
    <row r="42" spans="2:30" ht="15.75" hidden="1" thickBot="1" x14ac:dyDescent="0.3">
      <c r="B42" s="214" t="s">
        <v>8</v>
      </c>
      <c r="C42" s="12"/>
      <c r="D42" s="12"/>
      <c r="E42" s="12"/>
      <c r="F42" s="215" t="e">
        <f>SUM(F25:F36)</f>
        <v>#REF!</v>
      </c>
    </row>
    <row r="43" spans="2:30" ht="15.75" hidden="1" thickBot="1" x14ac:dyDescent="0.3"/>
    <row r="44" spans="2:30" ht="18" thickBot="1" x14ac:dyDescent="0.35">
      <c r="B44" s="209" t="s">
        <v>75</v>
      </c>
      <c r="C44" s="210"/>
      <c r="D44" s="209"/>
      <c r="E44" s="209"/>
      <c r="F44" s="209"/>
      <c r="G44" s="316" t="s">
        <v>68</v>
      </c>
      <c r="H44" s="317"/>
      <c r="I44" s="317"/>
      <c r="J44" s="318"/>
      <c r="K44" s="319">
        <v>2021</v>
      </c>
      <c r="L44" s="320"/>
      <c r="M44" s="320"/>
      <c r="N44" s="321"/>
      <c r="O44" s="319">
        <v>2022</v>
      </c>
      <c r="P44" s="320"/>
      <c r="Q44" s="320"/>
      <c r="R44" s="321"/>
      <c r="S44" s="319">
        <v>2023</v>
      </c>
      <c r="T44" s="320"/>
      <c r="U44" s="320"/>
      <c r="V44" s="321"/>
      <c r="W44" s="319">
        <v>2024</v>
      </c>
      <c r="X44" s="320"/>
      <c r="Y44" s="320"/>
      <c r="Z44" s="321"/>
      <c r="AA44" s="319">
        <v>2025</v>
      </c>
      <c r="AB44" s="320"/>
      <c r="AC44" s="320"/>
      <c r="AD44" s="321"/>
    </row>
    <row r="45" spans="2:30" ht="16.5" thickTop="1" thickBot="1" x14ac:dyDescent="0.3">
      <c r="C45" s="207"/>
      <c r="G45" s="216" t="s">
        <v>39</v>
      </c>
      <c r="H45" s="217" t="s">
        <v>102</v>
      </c>
      <c r="I45" s="217" t="s">
        <v>66</v>
      </c>
      <c r="J45" s="218" t="s">
        <v>65</v>
      </c>
      <c r="K45" s="219" t="s">
        <v>39</v>
      </c>
      <c r="L45" s="220" t="s">
        <v>102</v>
      </c>
      <c r="M45" s="220" t="s">
        <v>66</v>
      </c>
      <c r="N45" s="221" t="s">
        <v>65</v>
      </c>
      <c r="O45" s="222" t="s">
        <v>39</v>
      </c>
      <c r="P45" s="220" t="s">
        <v>102</v>
      </c>
      <c r="Q45" s="223" t="s">
        <v>66</v>
      </c>
      <c r="R45" s="224" t="s">
        <v>65</v>
      </c>
      <c r="S45" s="225" t="s">
        <v>39</v>
      </c>
      <c r="T45" s="226" t="s">
        <v>102</v>
      </c>
      <c r="U45" s="226" t="s">
        <v>66</v>
      </c>
      <c r="V45" s="227" t="s">
        <v>65</v>
      </c>
      <c r="W45" s="228" t="s">
        <v>39</v>
      </c>
      <c r="X45" s="226" t="s">
        <v>102</v>
      </c>
      <c r="Y45" s="226" t="s">
        <v>66</v>
      </c>
      <c r="Z45" s="227" t="s">
        <v>65</v>
      </c>
      <c r="AA45" s="228" t="s">
        <v>39</v>
      </c>
      <c r="AB45" s="226" t="s">
        <v>102</v>
      </c>
      <c r="AC45" s="229" t="s">
        <v>66</v>
      </c>
      <c r="AD45" s="230" t="s">
        <v>65</v>
      </c>
    </row>
    <row r="46" spans="2:30" x14ac:dyDescent="0.25">
      <c r="C46" s="207"/>
      <c r="D46" s="207" t="s">
        <v>12</v>
      </c>
      <c r="E46" s="207" t="s">
        <v>10</v>
      </c>
      <c r="F46" s="207" t="s">
        <v>11</v>
      </c>
      <c r="G46" s="231"/>
      <c r="H46" s="232"/>
      <c r="I46" s="232"/>
      <c r="J46" s="233"/>
      <c r="K46" s="234"/>
      <c r="L46" s="235"/>
      <c r="M46" s="235"/>
      <c r="N46" s="236"/>
      <c r="O46" s="237"/>
      <c r="P46" s="235"/>
      <c r="Q46" s="235"/>
      <c r="R46" s="236"/>
      <c r="S46" s="238"/>
      <c r="T46" s="235"/>
      <c r="U46" s="232"/>
      <c r="V46" s="236"/>
      <c r="W46" s="238"/>
      <c r="X46" s="235"/>
      <c r="Y46" s="235"/>
      <c r="Z46" s="236"/>
      <c r="AA46" s="238"/>
      <c r="AB46" s="235"/>
      <c r="AC46" s="235"/>
      <c r="AD46" s="236"/>
    </row>
    <row r="47" spans="2:30" x14ac:dyDescent="0.25">
      <c r="B47" s="206" t="s">
        <v>279</v>
      </c>
      <c r="C47" s="207" t="s">
        <v>1</v>
      </c>
      <c r="D47" s="9">
        <v>2500</v>
      </c>
      <c r="E47" s="271">
        <v>130</v>
      </c>
      <c r="F47" s="212">
        <f>D47*E47</f>
        <v>325000</v>
      </c>
      <c r="G47" s="239">
        <f>SUM(H47:J47)</f>
        <v>325000</v>
      </c>
      <c r="H47" s="240">
        <f>L47+P47+T47+X47+AB47</f>
        <v>75000</v>
      </c>
      <c r="I47" s="240">
        <f>M47+Q47+U47+Y47+AC47</f>
        <v>0</v>
      </c>
      <c r="J47" s="241">
        <f>N47+R47+V47+Z47+AD47</f>
        <v>250000</v>
      </c>
      <c r="K47" s="242">
        <f>SUM(L47:N47)</f>
        <v>0</v>
      </c>
      <c r="L47" s="243"/>
      <c r="M47" s="243"/>
      <c r="N47" s="241"/>
      <c r="O47" s="242">
        <f t="shared" ref="O47:O60" si="0">SUM(P47:R47)</f>
        <v>250000</v>
      </c>
      <c r="P47" s="243"/>
      <c r="Q47" s="243"/>
      <c r="R47" s="241">
        <f>D47*100</f>
        <v>250000</v>
      </c>
      <c r="S47" s="244">
        <f>SUM(T47:V47)</f>
        <v>25000</v>
      </c>
      <c r="T47" s="243">
        <f>D47*10</f>
        <v>25000</v>
      </c>
      <c r="U47" s="240"/>
      <c r="V47" s="241"/>
      <c r="W47" s="244">
        <f>SUM(X47:Z47)</f>
        <v>25000</v>
      </c>
      <c r="X47" s="243">
        <f>D47*10</f>
        <v>25000</v>
      </c>
      <c r="Y47" s="243"/>
      <c r="Z47" s="241"/>
      <c r="AA47" s="244">
        <f>SUM(AB47:AD47)</f>
        <v>25000</v>
      </c>
      <c r="AB47" s="243">
        <f>D47*10</f>
        <v>25000</v>
      </c>
      <c r="AC47" s="243"/>
      <c r="AD47" s="241"/>
    </row>
    <row r="48" spans="2:30" x14ac:dyDescent="0.25">
      <c r="B48" s="206" t="s">
        <v>4</v>
      </c>
      <c r="C48" s="207" t="s">
        <v>6</v>
      </c>
      <c r="D48" s="9"/>
      <c r="E48" s="204">
        <v>0</v>
      </c>
      <c r="F48" s="212">
        <f>D48*E48</f>
        <v>0</v>
      </c>
      <c r="G48" s="239">
        <f t="shared" ref="G48:G60" si="1">SUM(H48:J48)</f>
        <v>0</v>
      </c>
      <c r="H48" s="240">
        <f t="shared" ref="H48:J60" si="2">L48+P48+T48+X48+AB48</f>
        <v>0</v>
      </c>
      <c r="I48" s="240">
        <f t="shared" si="2"/>
        <v>0</v>
      </c>
      <c r="J48" s="241">
        <f t="shared" si="2"/>
        <v>0</v>
      </c>
      <c r="K48" s="242">
        <f t="shared" ref="K48:K60" si="3">SUM(L48:N48)</f>
        <v>0</v>
      </c>
      <c r="L48" s="243"/>
      <c r="M48" s="243"/>
      <c r="N48" s="241">
        <f t="shared" ref="N48:N55" si="4">F48</f>
        <v>0</v>
      </c>
      <c r="O48" s="242">
        <f t="shared" si="0"/>
        <v>0</v>
      </c>
      <c r="P48" s="243"/>
      <c r="Q48" s="243"/>
      <c r="R48" s="241">
        <f t="shared" ref="R48:R55" si="5">F48</f>
        <v>0</v>
      </c>
      <c r="S48" s="244">
        <f>SUM(T48:V48)</f>
        <v>0</v>
      </c>
      <c r="T48" s="243"/>
      <c r="U48" s="240"/>
      <c r="V48" s="241"/>
      <c r="W48" s="244">
        <f>SUM(X48:Z48)</f>
        <v>0</v>
      </c>
      <c r="X48" s="243"/>
      <c r="Y48" s="243"/>
      <c r="Z48" s="241"/>
      <c r="AA48" s="244">
        <f>SUM(AB48:AD48)</f>
        <v>0</v>
      </c>
      <c r="AB48" s="243"/>
      <c r="AC48" s="243"/>
      <c r="AD48" s="241"/>
    </row>
    <row r="49" spans="2:30" x14ac:dyDescent="0.25">
      <c r="B49" s="206"/>
      <c r="C49" s="207"/>
      <c r="D49" s="9"/>
      <c r="F49" s="212"/>
      <c r="G49" s="239">
        <f t="shared" si="1"/>
        <v>0</v>
      </c>
      <c r="H49" s="240">
        <f t="shared" si="2"/>
        <v>0</v>
      </c>
      <c r="I49" s="240">
        <f t="shared" si="2"/>
        <v>0</v>
      </c>
      <c r="J49" s="241">
        <f t="shared" si="2"/>
        <v>0</v>
      </c>
      <c r="K49" s="242">
        <f t="shared" si="3"/>
        <v>0</v>
      </c>
      <c r="L49" s="243"/>
      <c r="M49" s="243"/>
      <c r="N49" s="241">
        <f t="shared" si="4"/>
        <v>0</v>
      </c>
      <c r="O49" s="242">
        <f t="shared" si="0"/>
        <v>0</v>
      </c>
      <c r="P49" s="243"/>
      <c r="Q49" s="243"/>
      <c r="R49" s="241">
        <f t="shared" si="5"/>
        <v>0</v>
      </c>
      <c r="S49" s="244">
        <f>SUM(T49:V49)</f>
        <v>0</v>
      </c>
      <c r="T49" s="243"/>
      <c r="U49" s="240"/>
      <c r="V49" s="241"/>
      <c r="W49" s="244">
        <f>SUM(X49:Z49)</f>
        <v>0</v>
      </c>
      <c r="X49" s="243"/>
      <c r="Y49" s="243"/>
      <c r="Z49" s="241"/>
      <c r="AA49" s="244">
        <f>SUM(AB49:AD49)</f>
        <v>0</v>
      </c>
      <c r="AB49" s="243"/>
      <c r="AC49" s="243"/>
      <c r="AD49" s="241"/>
    </row>
    <row r="50" spans="2:30" x14ac:dyDescent="0.25">
      <c r="B50" s="206" t="s">
        <v>127</v>
      </c>
      <c r="C50" s="207" t="s">
        <v>29</v>
      </c>
      <c r="D50" s="9">
        <v>2500</v>
      </c>
      <c r="F50" s="212">
        <f>D50*E50</f>
        <v>0</v>
      </c>
      <c r="G50" s="239">
        <f t="shared" si="1"/>
        <v>0</v>
      </c>
      <c r="H50" s="240">
        <f t="shared" si="2"/>
        <v>0</v>
      </c>
      <c r="I50" s="240">
        <f t="shared" si="2"/>
        <v>0</v>
      </c>
      <c r="J50" s="241">
        <f t="shared" si="2"/>
        <v>0</v>
      </c>
      <c r="K50" s="242">
        <f t="shared" si="3"/>
        <v>0</v>
      </c>
      <c r="L50" s="243"/>
      <c r="M50" s="243"/>
      <c r="N50" s="241"/>
      <c r="O50" s="242">
        <f t="shared" si="0"/>
        <v>0</v>
      </c>
      <c r="P50" s="243"/>
      <c r="Q50" s="243"/>
      <c r="R50" s="241"/>
      <c r="S50" s="244">
        <f>SUM(T50:V50)</f>
        <v>0</v>
      </c>
      <c r="T50" s="243"/>
      <c r="U50" s="240"/>
      <c r="V50" s="241"/>
      <c r="W50" s="244">
        <f>SUM(X50:Z50)</f>
        <v>0</v>
      </c>
      <c r="X50" s="243"/>
      <c r="Y50" s="243"/>
      <c r="Z50" s="241"/>
      <c r="AA50" s="244">
        <f>SUM(AB50:AD50)</f>
        <v>0</v>
      </c>
      <c r="AB50" s="243"/>
      <c r="AC50" s="243"/>
      <c r="AD50" s="241"/>
    </row>
    <row r="51" spans="2:30" x14ac:dyDescent="0.25">
      <c r="B51" s="206" t="s">
        <v>128</v>
      </c>
      <c r="C51" s="207" t="s">
        <v>29</v>
      </c>
      <c r="D51" s="9">
        <v>2500</v>
      </c>
      <c r="F51" s="212">
        <f>D51*E51</f>
        <v>0</v>
      </c>
      <c r="G51" s="239">
        <f t="shared" si="1"/>
        <v>0</v>
      </c>
      <c r="H51" s="240">
        <f t="shared" si="2"/>
        <v>0</v>
      </c>
      <c r="I51" s="240">
        <f t="shared" si="2"/>
        <v>0</v>
      </c>
      <c r="J51" s="241">
        <f t="shared" si="2"/>
        <v>0</v>
      </c>
      <c r="K51" s="242">
        <f t="shared" si="3"/>
        <v>0</v>
      </c>
      <c r="L51" s="243">
        <f>F51</f>
        <v>0</v>
      </c>
      <c r="M51" s="243"/>
      <c r="N51" s="241"/>
      <c r="O51" s="242">
        <f t="shared" si="0"/>
        <v>0</v>
      </c>
      <c r="P51" s="243"/>
      <c r="Q51" s="243"/>
      <c r="R51" s="241"/>
      <c r="S51" s="244">
        <f t="shared" ref="S51:S60" si="6">SUM(T51:V51)</f>
        <v>0</v>
      </c>
      <c r="T51" s="243"/>
      <c r="U51" s="240"/>
      <c r="V51" s="241"/>
      <c r="W51" s="244">
        <f t="shared" ref="W51:W60" si="7">SUM(X51:Z51)</f>
        <v>0</v>
      </c>
      <c r="X51" s="243"/>
      <c r="Y51" s="243"/>
      <c r="Z51" s="241"/>
      <c r="AA51" s="244">
        <f t="shared" ref="AA51:AA60" si="8">SUM(AB51:AD51)</f>
        <v>0</v>
      </c>
      <c r="AB51" s="243"/>
      <c r="AC51" s="243"/>
      <c r="AD51" s="241"/>
    </row>
    <row r="52" spans="2:30" x14ac:dyDescent="0.25">
      <c r="B52" s="206"/>
      <c r="C52" s="207"/>
      <c r="D52" s="9"/>
      <c r="F52" s="212"/>
      <c r="G52" s="239">
        <f t="shared" si="1"/>
        <v>0</v>
      </c>
      <c r="H52" s="240">
        <f t="shared" si="2"/>
        <v>0</v>
      </c>
      <c r="I52" s="240">
        <f t="shared" si="2"/>
        <v>0</v>
      </c>
      <c r="J52" s="241">
        <f t="shared" si="2"/>
        <v>0</v>
      </c>
      <c r="K52" s="242">
        <f t="shared" si="3"/>
        <v>0</v>
      </c>
      <c r="L52" s="243"/>
      <c r="M52" s="243"/>
      <c r="N52" s="241">
        <f t="shared" si="4"/>
        <v>0</v>
      </c>
      <c r="O52" s="242">
        <f t="shared" si="0"/>
        <v>0</v>
      </c>
      <c r="P52" s="243"/>
      <c r="Q52" s="243"/>
      <c r="R52" s="241">
        <f t="shared" si="5"/>
        <v>0</v>
      </c>
      <c r="S52" s="244">
        <f t="shared" si="6"/>
        <v>0</v>
      </c>
      <c r="T52" s="243"/>
      <c r="U52" s="240"/>
      <c r="V52" s="241"/>
      <c r="W52" s="244">
        <f t="shared" si="7"/>
        <v>0</v>
      </c>
      <c r="X52" s="243"/>
      <c r="Y52" s="243"/>
      <c r="Z52" s="241"/>
      <c r="AA52" s="244">
        <f t="shared" si="8"/>
        <v>0</v>
      </c>
      <c r="AB52" s="243"/>
      <c r="AC52" s="243"/>
      <c r="AD52" s="241"/>
    </row>
    <row r="53" spans="2:30" x14ac:dyDescent="0.25">
      <c r="B53" s="206" t="s">
        <v>129</v>
      </c>
      <c r="C53" s="207" t="s">
        <v>34</v>
      </c>
      <c r="D53" s="9">
        <v>2500</v>
      </c>
      <c r="F53" s="212">
        <f>D53*E53</f>
        <v>0</v>
      </c>
      <c r="G53" s="239">
        <f t="shared" si="1"/>
        <v>0</v>
      </c>
      <c r="H53" s="240">
        <f t="shared" si="2"/>
        <v>0</v>
      </c>
      <c r="I53" s="240">
        <f t="shared" si="2"/>
        <v>0</v>
      </c>
      <c r="J53" s="241">
        <f t="shared" si="2"/>
        <v>0</v>
      </c>
      <c r="K53" s="242"/>
      <c r="L53" s="243">
        <f>F53/2</f>
        <v>0</v>
      </c>
      <c r="M53" s="243"/>
      <c r="N53" s="241"/>
      <c r="O53" s="242">
        <f t="shared" si="0"/>
        <v>0</v>
      </c>
      <c r="P53" s="243"/>
      <c r="Q53" s="243"/>
      <c r="R53" s="241"/>
      <c r="S53" s="244">
        <f t="shared" si="6"/>
        <v>0</v>
      </c>
      <c r="T53" s="243"/>
      <c r="U53" s="240"/>
      <c r="V53" s="241"/>
      <c r="W53" s="244">
        <f t="shared" si="7"/>
        <v>0</v>
      </c>
      <c r="X53" s="243"/>
      <c r="Y53" s="243"/>
      <c r="Z53" s="241"/>
      <c r="AA53" s="244">
        <f t="shared" si="8"/>
        <v>0</v>
      </c>
      <c r="AB53" s="243"/>
      <c r="AC53" s="243"/>
      <c r="AD53" s="241"/>
    </row>
    <row r="54" spans="2:30" x14ac:dyDescent="0.25">
      <c r="B54" s="206" t="s">
        <v>33</v>
      </c>
      <c r="C54" s="207" t="s">
        <v>34</v>
      </c>
      <c r="D54" s="9">
        <v>8</v>
      </c>
      <c r="E54" s="204">
        <v>0</v>
      </c>
      <c r="F54" s="212">
        <f>D54*E54</f>
        <v>0</v>
      </c>
      <c r="G54" s="239">
        <f t="shared" si="1"/>
        <v>0</v>
      </c>
      <c r="H54" s="240">
        <f t="shared" si="2"/>
        <v>0</v>
      </c>
      <c r="I54" s="240">
        <f t="shared" si="2"/>
        <v>0</v>
      </c>
      <c r="J54" s="241">
        <f t="shared" si="2"/>
        <v>0</v>
      </c>
      <c r="K54" s="242">
        <f t="shared" si="3"/>
        <v>0</v>
      </c>
      <c r="L54" s="243">
        <f>F54</f>
        <v>0</v>
      </c>
      <c r="M54" s="243"/>
      <c r="N54" s="241">
        <f t="shared" si="4"/>
        <v>0</v>
      </c>
      <c r="O54" s="242">
        <f t="shared" si="0"/>
        <v>0</v>
      </c>
      <c r="P54" s="243"/>
      <c r="Q54" s="243"/>
      <c r="R54" s="241">
        <f t="shared" si="5"/>
        <v>0</v>
      </c>
      <c r="S54" s="244">
        <f t="shared" si="6"/>
        <v>0</v>
      </c>
      <c r="T54" s="243"/>
      <c r="U54" s="240"/>
      <c r="V54" s="241"/>
      <c r="W54" s="244">
        <f t="shared" si="7"/>
        <v>0</v>
      </c>
      <c r="X54" s="243"/>
      <c r="Y54" s="243"/>
      <c r="Z54" s="241"/>
      <c r="AA54" s="244">
        <f t="shared" si="8"/>
        <v>0</v>
      </c>
      <c r="AB54" s="243"/>
      <c r="AC54" s="243"/>
      <c r="AD54" s="241"/>
    </row>
    <row r="55" spans="2:30" x14ac:dyDescent="0.25">
      <c r="B55" s="247" t="s">
        <v>301</v>
      </c>
      <c r="C55" s="207" t="s">
        <v>302</v>
      </c>
      <c r="D55" s="275"/>
      <c r="E55" s="259">
        <v>200</v>
      </c>
      <c r="F55" s="212"/>
      <c r="G55" s="239">
        <f t="shared" si="1"/>
        <v>0</v>
      </c>
      <c r="H55" s="240">
        <f t="shared" si="2"/>
        <v>0</v>
      </c>
      <c r="I55" s="240">
        <f t="shared" si="2"/>
        <v>0</v>
      </c>
      <c r="J55" s="241">
        <f t="shared" si="2"/>
        <v>0</v>
      </c>
      <c r="K55" s="242">
        <f t="shared" si="3"/>
        <v>0</v>
      </c>
      <c r="L55" s="243"/>
      <c r="M55" s="243"/>
      <c r="N55" s="241">
        <f t="shared" si="4"/>
        <v>0</v>
      </c>
      <c r="O55" s="242">
        <f t="shared" si="0"/>
        <v>0</v>
      </c>
      <c r="P55" s="243"/>
      <c r="Q55" s="243"/>
      <c r="R55" s="241">
        <f t="shared" si="5"/>
        <v>0</v>
      </c>
      <c r="S55" s="244">
        <f t="shared" si="6"/>
        <v>0</v>
      </c>
      <c r="T55" s="243"/>
      <c r="U55" s="240"/>
      <c r="V55" s="241"/>
      <c r="W55" s="244">
        <f t="shared" si="7"/>
        <v>0</v>
      </c>
      <c r="X55" s="243"/>
      <c r="Y55" s="243"/>
      <c r="Z55" s="241"/>
      <c r="AA55" s="244">
        <f t="shared" si="8"/>
        <v>0</v>
      </c>
      <c r="AB55" s="243"/>
      <c r="AC55" s="243"/>
      <c r="AD55" s="241"/>
    </row>
    <row r="56" spans="2:30" x14ac:dyDescent="0.25">
      <c r="B56" s="247" t="s">
        <v>303</v>
      </c>
      <c r="C56" s="207" t="s">
        <v>304</v>
      </c>
      <c r="D56" s="275">
        <v>50</v>
      </c>
      <c r="E56" s="259">
        <f>2*D56*E55</f>
        <v>20000</v>
      </c>
      <c r="F56" s="248">
        <f>SUM(F57:F60)</f>
        <v>500000</v>
      </c>
      <c r="G56" s="239">
        <f t="shared" si="1"/>
        <v>500000</v>
      </c>
      <c r="H56" s="240">
        <f t="shared" si="2"/>
        <v>0</v>
      </c>
      <c r="I56" s="240">
        <f t="shared" si="2"/>
        <v>0</v>
      </c>
      <c r="J56" s="241">
        <f t="shared" si="2"/>
        <v>500000</v>
      </c>
      <c r="K56" s="242">
        <f t="shared" si="3"/>
        <v>0</v>
      </c>
      <c r="L56" s="243"/>
      <c r="M56" s="243"/>
      <c r="N56" s="241"/>
      <c r="O56" s="242">
        <f t="shared" si="0"/>
        <v>500000</v>
      </c>
      <c r="P56" s="243"/>
      <c r="Q56" s="243"/>
      <c r="R56" s="241">
        <f>F56</f>
        <v>500000</v>
      </c>
      <c r="S56" s="244">
        <f t="shared" si="6"/>
        <v>0</v>
      </c>
      <c r="T56" s="243"/>
      <c r="U56" s="240"/>
      <c r="V56" s="241"/>
      <c r="W56" s="244">
        <f t="shared" si="7"/>
        <v>0</v>
      </c>
      <c r="X56" s="243"/>
      <c r="Y56" s="243"/>
      <c r="Z56" s="241"/>
      <c r="AA56" s="244">
        <f t="shared" si="8"/>
        <v>0</v>
      </c>
      <c r="AB56" s="243"/>
      <c r="AC56" s="243"/>
      <c r="AD56" s="241"/>
    </row>
    <row r="57" spans="2:30" x14ac:dyDescent="0.25">
      <c r="B57" s="247" t="s">
        <v>305</v>
      </c>
      <c r="C57" s="207" t="s">
        <v>35</v>
      </c>
      <c r="D57" s="277">
        <v>50</v>
      </c>
      <c r="E57" s="259">
        <f>D57*E55</f>
        <v>10000</v>
      </c>
      <c r="F57" s="248">
        <f>D57*E57</f>
        <v>500000</v>
      </c>
      <c r="G57" s="239">
        <f t="shared" si="1"/>
        <v>500000</v>
      </c>
      <c r="H57" s="240">
        <f t="shared" si="2"/>
        <v>0</v>
      </c>
      <c r="I57" s="240">
        <f t="shared" si="2"/>
        <v>0</v>
      </c>
      <c r="J57" s="241">
        <f t="shared" si="2"/>
        <v>500000</v>
      </c>
      <c r="K57" s="242">
        <f t="shared" si="3"/>
        <v>0</v>
      </c>
      <c r="L57" s="243"/>
      <c r="M57" s="243"/>
      <c r="N57" s="241"/>
      <c r="O57" s="242">
        <f t="shared" si="0"/>
        <v>500000</v>
      </c>
      <c r="P57" s="243"/>
      <c r="Q57" s="243"/>
      <c r="R57" s="241">
        <f>F57</f>
        <v>500000</v>
      </c>
      <c r="S57" s="244">
        <f t="shared" si="6"/>
        <v>0</v>
      </c>
      <c r="T57" s="243"/>
      <c r="U57" s="240"/>
      <c r="V57" s="241"/>
      <c r="W57" s="244">
        <f t="shared" si="7"/>
        <v>0</v>
      </c>
      <c r="X57" s="243"/>
      <c r="Y57" s="243"/>
      <c r="Z57" s="241"/>
      <c r="AA57" s="244">
        <f t="shared" si="8"/>
        <v>0</v>
      </c>
      <c r="AB57" s="243"/>
      <c r="AC57" s="243"/>
      <c r="AD57" s="241"/>
    </row>
    <row r="58" spans="2:30" x14ac:dyDescent="0.25">
      <c r="B58" s="206" t="s">
        <v>5</v>
      </c>
      <c r="C58" s="207" t="s">
        <v>35</v>
      </c>
      <c r="D58" s="19">
        <v>600</v>
      </c>
      <c r="E58" s="204">
        <v>0</v>
      </c>
      <c r="F58" s="248">
        <f>D58*E58</f>
        <v>0</v>
      </c>
      <c r="G58" s="239">
        <f t="shared" si="1"/>
        <v>0</v>
      </c>
      <c r="H58" s="240">
        <f t="shared" si="2"/>
        <v>0</v>
      </c>
      <c r="I58" s="240">
        <f t="shared" si="2"/>
        <v>0</v>
      </c>
      <c r="J58" s="241">
        <f t="shared" si="2"/>
        <v>0</v>
      </c>
      <c r="K58" s="242">
        <f t="shared" si="3"/>
        <v>0</v>
      </c>
      <c r="L58" s="243"/>
      <c r="M58" s="243"/>
      <c r="N58" s="241"/>
      <c r="O58" s="242">
        <f t="shared" si="0"/>
        <v>0</v>
      </c>
      <c r="P58" s="243"/>
      <c r="Q58" s="243"/>
      <c r="R58" s="241">
        <f>F58</f>
        <v>0</v>
      </c>
      <c r="S58" s="244">
        <f t="shared" si="6"/>
        <v>0</v>
      </c>
      <c r="T58" s="243"/>
      <c r="U58" s="240"/>
      <c r="V58" s="241"/>
      <c r="W58" s="244">
        <f t="shared" si="7"/>
        <v>0</v>
      </c>
      <c r="X58" s="243"/>
      <c r="Y58" s="243"/>
      <c r="Z58" s="241"/>
      <c r="AA58" s="244">
        <f t="shared" si="8"/>
        <v>0</v>
      </c>
      <c r="AB58" s="243"/>
      <c r="AC58" s="243"/>
      <c r="AD58" s="241"/>
    </row>
    <row r="59" spans="2:30" x14ac:dyDescent="0.25">
      <c r="B59" s="206" t="s">
        <v>30</v>
      </c>
      <c r="C59" s="207" t="s">
        <v>29</v>
      </c>
      <c r="D59" s="9">
        <v>40</v>
      </c>
      <c r="E59" s="204">
        <v>0</v>
      </c>
      <c r="F59" s="248">
        <f>D59*E59*E56</f>
        <v>0</v>
      </c>
      <c r="G59" s="239">
        <f t="shared" si="1"/>
        <v>0</v>
      </c>
      <c r="H59" s="240">
        <f t="shared" si="2"/>
        <v>0</v>
      </c>
      <c r="I59" s="240">
        <f t="shared" si="2"/>
        <v>0</v>
      </c>
      <c r="J59" s="241">
        <f t="shared" si="2"/>
        <v>0</v>
      </c>
      <c r="K59" s="242">
        <f t="shared" si="3"/>
        <v>0</v>
      </c>
      <c r="L59" s="243"/>
      <c r="M59" s="243"/>
      <c r="N59" s="241"/>
      <c r="O59" s="242">
        <f t="shared" si="0"/>
        <v>0</v>
      </c>
      <c r="P59" s="243"/>
      <c r="Q59" s="243"/>
      <c r="R59" s="241">
        <f>F59</f>
        <v>0</v>
      </c>
      <c r="S59" s="244">
        <f t="shared" si="6"/>
        <v>0</v>
      </c>
      <c r="T59" s="243"/>
      <c r="U59" s="240"/>
      <c r="V59" s="241"/>
      <c r="W59" s="244">
        <f t="shared" si="7"/>
        <v>0</v>
      </c>
      <c r="X59" s="243"/>
      <c r="Y59" s="243"/>
      <c r="Z59" s="241"/>
      <c r="AA59" s="244">
        <f t="shared" si="8"/>
        <v>0</v>
      </c>
      <c r="AB59" s="243"/>
      <c r="AC59" s="243"/>
      <c r="AD59" s="241"/>
    </row>
    <row r="60" spans="2:30" x14ac:dyDescent="0.25">
      <c r="B60" s="206" t="s">
        <v>7</v>
      </c>
      <c r="C60" s="207" t="s">
        <v>29</v>
      </c>
      <c r="D60" s="9">
        <v>20</v>
      </c>
      <c r="E60" s="204">
        <v>0</v>
      </c>
      <c r="F60" s="248">
        <f>D60*E60*E56</f>
        <v>0</v>
      </c>
      <c r="G60" s="239">
        <f t="shared" si="1"/>
        <v>0</v>
      </c>
      <c r="H60" s="240">
        <f t="shared" si="2"/>
        <v>0</v>
      </c>
      <c r="I60" s="240">
        <f t="shared" si="2"/>
        <v>0</v>
      </c>
      <c r="J60" s="241">
        <f t="shared" si="2"/>
        <v>0</v>
      </c>
      <c r="K60" s="242">
        <f t="shared" si="3"/>
        <v>0</v>
      </c>
      <c r="L60" s="243"/>
      <c r="M60" s="243"/>
      <c r="N60" s="241"/>
      <c r="O60" s="242">
        <f t="shared" si="0"/>
        <v>0</v>
      </c>
      <c r="P60" s="243"/>
      <c r="Q60" s="243"/>
      <c r="R60" s="241">
        <f>F60</f>
        <v>0</v>
      </c>
      <c r="S60" s="244">
        <f t="shared" si="6"/>
        <v>0</v>
      </c>
      <c r="T60" s="243"/>
      <c r="U60" s="240"/>
      <c r="V60" s="241"/>
      <c r="W60" s="244">
        <f t="shared" si="7"/>
        <v>0</v>
      </c>
      <c r="X60" s="243"/>
      <c r="Y60" s="243"/>
      <c r="Z60" s="241"/>
      <c r="AA60" s="244">
        <f t="shared" si="8"/>
        <v>0</v>
      </c>
      <c r="AB60" s="243"/>
      <c r="AC60" s="243"/>
      <c r="AD60" s="241"/>
    </row>
    <row r="61" spans="2:30" ht="15.75" thickBot="1" x14ac:dyDescent="0.3">
      <c r="B61" s="206"/>
      <c r="F61" s="213"/>
      <c r="G61" s="239"/>
      <c r="H61" s="240"/>
      <c r="I61" s="240"/>
      <c r="J61" s="241"/>
      <c r="K61" s="242"/>
      <c r="L61" s="243"/>
      <c r="M61" s="243"/>
      <c r="N61" s="241"/>
      <c r="O61" s="242"/>
      <c r="P61" s="243"/>
      <c r="Q61" s="243"/>
      <c r="R61" s="241"/>
      <c r="S61" s="244"/>
      <c r="T61" s="243"/>
      <c r="U61" s="240"/>
      <c r="V61" s="241"/>
      <c r="W61" s="244"/>
      <c r="X61" s="243"/>
      <c r="Y61" s="243"/>
      <c r="Z61" s="241"/>
      <c r="AA61" s="244"/>
      <c r="AB61" s="243"/>
      <c r="AC61" s="243"/>
      <c r="AD61" s="241"/>
    </row>
    <row r="62" spans="2:30" ht="15.75" thickBot="1" x14ac:dyDescent="0.3">
      <c r="B62" s="214" t="s">
        <v>8</v>
      </c>
      <c r="C62" s="12"/>
      <c r="D62" s="12"/>
      <c r="E62" s="12"/>
      <c r="F62" s="249">
        <f>SUM(F47:F56)</f>
        <v>825000</v>
      </c>
      <c r="G62" s="250">
        <f t="shared" ref="G62:AD62" si="9">SUM(G47:G60)</f>
        <v>1325000</v>
      </c>
      <c r="H62" s="251">
        <f t="shared" si="9"/>
        <v>75000</v>
      </c>
      <c r="I62" s="251">
        <f t="shared" si="9"/>
        <v>0</v>
      </c>
      <c r="J62" s="251">
        <f t="shared" si="9"/>
        <v>1250000</v>
      </c>
      <c r="K62" s="252">
        <f t="shared" si="9"/>
        <v>0</v>
      </c>
      <c r="L62" s="251">
        <f t="shared" si="9"/>
        <v>0</v>
      </c>
      <c r="M62" s="251">
        <f t="shared" si="9"/>
        <v>0</v>
      </c>
      <c r="N62" s="251">
        <f t="shared" si="9"/>
        <v>0</v>
      </c>
      <c r="O62" s="252">
        <f t="shared" si="9"/>
        <v>1250000</v>
      </c>
      <c r="P62" s="251">
        <f t="shared" si="9"/>
        <v>0</v>
      </c>
      <c r="Q62" s="251">
        <f t="shared" si="9"/>
        <v>0</v>
      </c>
      <c r="R62" s="251">
        <f t="shared" si="9"/>
        <v>1250000</v>
      </c>
      <c r="S62" s="253">
        <f t="shared" si="9"/>
        <v>25000</v>
      </c>
      <c r="T62" s="253">
        <f t="shared" si="9"/>
        <v>25000</v>
      </c>
      <c r="U62" s="253">
        <f t="shared" si="9"/>
        <v>0</v>
      </c>
      <c r="V62" s="253">
        <f t="shared" si="9"/>
        <v>0</v>
      </c>
      <c r="W62" s="253">
        <f t="shared" si="9"/>
        <v>25000</v>
      </c>
      <c r="X62" s="253">
        <f t="shared" si="9"/>
        <v>25000</v>
      </c>
      <c r="Y62" s="253">
        <f t="shared" si="9"/>
        <v>0</v>
      </c>
      <c r="Z62" s="253">
        <f t="shared" si="9"/>
        <v>0</v>
      </c>
      <c r="AA62" s="253">
        <f t="shared" si="9"/>
        <v>25000</v>
      </c>
      <c r="AB62" s="253">
        <f t="shared" si="9"/>
        <v>25000</v>
      </c>
      <c r="AC62" s="253">
        <f t="shared" si="9"/>
        <v>0</v>
      </c>
      <c r="AD62" s="253">
        <f t="shared" si="9"/>
        <v>0</v>
      </c>
    </row>
    <row r="63" spans="2:30" x14ac:dyDescent="0.25">
      <c r="F63" s="257"/>
    </row>
    <row r="64" spans="2:30" x14ac:dyDescent="0.25">
      <c r="B64" s="247" t="s">
        <v>306</v>
      </c>
      <c r="F64" s="257"/>
    </row>
    <row r="65" spans="2:6" x14ac:dyDescent="0.25">
      <c r="B65" s="247" t="s">
        <v>307</v>
      </c>
      <c r="F65" s="257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25" right="0.25" top="0.75" bottom="0.75" header="0.3" footer="0.3"/>
  <pageSetup paperSize="9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5"/>
  <sheetViews>
    <sheetView zoomScale="70" zoomScaleNormal="70" workbookViewId="0">
      <selection activeCell="D59" sqref="D5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</cols>
  <sheetData>
    <row r="2" spans="2:4" x14ac:dyDescent="0.25">
      <c r="B2" t="s">
        <v>63</v>
      </c>
    </row>
    <row r="3" spans="2:4" x14ac:dyDescent="0.25">
      <c r="B3" t="s">
        <v>64</v>
      </c>
    </row>
    <row r="4" spans="2:4" x14ac:dyDescent="0.25">
      <c r="B4" t="s">
        <v>88</v>
      </c>
    </row>
    <row r="5" spans="2:4" x14ac:dyDescent="0.25">
      <c r="B5" s="1" t="s">
        <v>202</v>
      </c>
    </row>
    <row r="7" spans="2:4" x14ac:dyDescent="0.25">
      <c r="B7" t="s">
        <v>157</v>
      </c>
    </row>
    <row r="8" spans="2:4" ht="15.75" thickBot="1" x14ac:dyDescent="0.3">
      <c r="B8" s="4"/>
      <c r="C8" s="7" t="s">
        <v>0</v>
      </c>
      <c r="D8" s="9"/>
    </row>
    <row r="9" spans="2:4" ht="15.75" hidden="1" thickBot="1" x14ac:dyDescent="0.3">
      <c r="B9" s="4" t="s">
        <v>15</v>
      </c>
      <c r="C9" s="7" t="s">
        <v>9</v>
      </c>
      <c r="D9" s="9">
        <f>1+D12</f>
        <v>1</v>
      </c>
    </row>
    <row r="10" spans="2:4" ht="15.75" hidden="1" thickBot="1" x14ac:dyDescent="0.3">
      <c r="B10" s="4" t="s">
        <v>13</v>
      </c>
      <c r="C10" s="7" t="s">
        <v>21</v>
      </c>
      <c r="D10" s="9">
        <f>SUM(D12:D19)</f>
        <v>1</v>
      </c>
    </row>
    <row r="11" spans="2:4" ht="15.75" hidden="1" thickBot="1" x14ac:dyDescent="0.3">
      <c r="B11" s="4"/>
      <c r="C11" s="7"/>
    </row>
    <row r="12" spans="2:4" ht="30.75" hidden="1" thickBot="1" x14ac:dyDescent="0.3">
      <c r="B12" s="15" t="s">
        <v>16</v>
      </c>
      <c r="C12" s="7"/>
      <c r="D12" s="14"/>
    </row>
    <row r="13" spans="2:4" ht="30.75" hidden="1" thickBot="1" x14ac:dyDescent="0.3">
      <c r="B13" s="15" t="s">
        <v>28</v>
      </c>
      <c r="C13" s="7"/>
      <c r="D13" s="14"/>
    </row>
    <row r="14" spans="2:4" ht="30.75" hidden="1" thickBot="1" x14ac:dyDescent="0.3">
      <c r="B14" s="15" t="s">
        <v>22</v>
      </c>
      <c r="C14" s="7"/>
      <c r="D14" s="14"/>
    </row>
    <row r="15" spans="2:4" ht="30.75" hidden="1" thickBot="1" x14ac:dyDescent="0.3">
      <c r="B15" s="15" t="s">
        <v>17</v>
      </c>
      <c r="C15" s="7"/>
      <c r="D15" s="14">
        <v>1</v>
      </c>
    </row>
    <row r="16" spans="2:4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/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" thickBot="1" x14ac:dyDescent="0.35">
      <c r="B44" s="2" t="s">
        <v>75</v>
      </c>
      <c r="C44" s="8"/>
      <c r="D44" s="2"/>
      <c r="E44" s="2"/>
      <c r="F44" s="2"/>
      <c r="G44" s="294" t="s">
        <v>68</v>
      </c>
      <c r="H44" s="295"/>
      <c r="I44" s="295"/>
      <c r="J44" s="296"/>
      <c r="K44" s="291">
        <v>2021</v>
      </c>
      <c r="L44" s="292"/>
      <c r="M44" s="292"/>
      <c r="N44" s="293"/>
      <c r="O44" s="291">
        <v>2022</v>
      </c>
      <c r="P44" s="292"/>
      <c r="Q44" s="292"/>
      <c r="R44" s="293"/>
      <c r="S44" s="291">
        <v>2023</v>
      </c>
      <c r="T44" s="292"/>
      <c r="U44" s="292"/>
      <c r="V44" s="293"/>
      <c r="W44" s="291">
        <v>2024</v>
      </c>
      <c r="X44" s="292"/>
      <c r="Y44" s="292"/>
      <c r="Z44" s="293"/>
      <c r="AA44" s="291">
        <v>2025</v>
      </c>
      <c r="AB44" s="292"/>
      <c r="AC44" s="292"/>
      <c r="AD44" s="293"/>
    </row>
    <row r="45" spans="2:30" ht="16.5" thickTop="1" thickBot="1" x14ac:dyDescent="0.3">
      <c r="C45" s="7"/>
      <c r="G45" s="49" t="s">
        <v>39</v>
      </c>
      <c r="H45" s="47" t="s">
        <v>102</v>
      </c>
      <c r="I45" s="47" t="s">
        <v>66</v>
      </c>
      <c r="J45" s="54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90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84"/>
      <c r="H46" s="57"/>
      <c r="I46" s="57"/>
      <c r="J46" s="63"/>
      <c r="K46" s="81"/>
      <c r="L46" s="60"/>
      <c r="M46" s="60"/>
      <c r="N46" s="62"/>
      <c r="O46" s="88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279</v>
      </c>
      <c r="C47" s="7" t="s">
        <v>1</v>
      </c>
      <c r="D47" s="9">
        <v>2500</v>
      </c>
      <c r="E47" s="52">
        <v>130</v>
      </c>
      <c r="F47" s="10">
        <f>D47*E47</f>
        <v>325000</v>
      </c>
      <c r="G47" s="85">
        <f>SUM(H47:J47)</f>
        <v>325000</v>
      </c>
      <c r="H47" s="73">
        <f>L47+P47+T47+X47+AB47</f>
        <v>75000</v>
      </c>
      <c r="I47" s="73">
        <f>M47+Q47+U47+Y47+AC47</f>
        <v>0</v>
      </c>
      <c r="J47" s="69">
        <f>N47+R47+V47+Z47+AD47</f>
        <v>250000</v>
      </c>
      <c r="K47" s="82">
        <f>SUM(L47:N47)</f>
        <v>0</v>
      </c>
      <c r="L47" s="76"/>
      <c r="M47" s="76"/>
      <c r="N47" s="69"/>
      <c r="O47" s="82">
        <f t="shared" ref="O47:O60" si="0">SUM(P47:R47)</f>
        <v>250000</v>
      </c>
      <c r="P47" s="76"/>
      <c r="Q47" s="76"/>
      <c r="R47" s="69">
        <f>D47*100</f>
        <v>250000</v>
      </c>
      <c r="S47" s="79">
        <f t="shared" ref="S47:S49" si="1">SUM(T47:V47)</f>
        <v>25000</v>
      </c>
      <c r="T47" s="76">
        <f>D47*10</f>
        <v>25000</v>
      </c>
      <c r="U47" s="73"/>
      <c r="V47" s="69"/>
      <c r="W47" s="79">
        <f t="shared" ref="W47:W49" si="2">SUM(X47:Z47)</f>
        <v>25000</v>
      </c>
      <c r="X47" s="76">
        <f>D47*10</f>
        <v>25000</v>
      </c>
      <c r="Y47" s="76"/>
      <c r="Z47" s="69"/>
      <c r="AA47" s="79">
        <f t="shared" ref="AA47:AA49" si="3">SUM(AB47:AD47)</f>
        <v>25000</v>
      </c>
      <c r="AB47" s="76">
        <f>D47*10</f>
        <v>25000</v>
      </c>
      <c r="AC47" s="76"/>
      <c r="AD47" s="69"/>
    </row>
    <row r="48" spans="2:30" x14ac:dyDescent="0.25">
      <c r="B48" s="4" t="s">
        <v>4</v>
      </c>
      <c r="C48" s="7" t="s">
        <v>6</v>
      </c>
      <c r="D48" s="9"/>
      <c r="E48">
        <v>0</v>
      </c>
      <c r="F48" s="10">
        <f>D48*E48</f>
        <v>0</v>
      </c>
      <c r="G48" s="85">
        <f t="shared" ref="G48:G60" si="4">SUM(H48:J48)</f>
        <v>0</v>
      </c>
      <c r="H48" s="73">
        <f t="shared" ref="H48:J60" si="5">L48+P48+T48+X48+AB48</f>
        <v>0</v>
      </c>
      <c r="I48" s="73">
        <f t="shared" si="5"/>
        <v>0</v>
      </c>
      <c r="J48" s="69">
        <f t="shared" si="5"/>
        <v>0</v>
      </c>
      <c r="K48" s="82">
        <f t="shared" ref="K48:K60" si="6">SUM(L48:N48)</f>
        <v>0</v>
      </c>
      <c r="L48" s="76"/>
      <c r="M48" s="76"/>
      <c r="N48" s="69">
        <f t="shared" ref="N48:N55" si="7">F48</f>
        <v>0</v>
      </c>
      <c r="O48" s="82">
        <f t="shared" si="0"/>
        <v>0</v>
      </c>
      <c r="P48" s="76"/>
      <c r="Q48" s="76"/>
      <c r="R48" s="69">
        <f t="shared" ref="R48:R55" si="8">F48</f>
        <v>0</v>
      </c>
      <c r="S48" s="79">
        <f t="shared" si="1"/>
        <v>0</v>
      </c>
      <c r="T48" s="76"/>
      <c r="U48" s="73"/>
      <c r="V48" s="69"/>
      <c r="W48" s="79">
        <f t="shared" si="2"/>
        <v>0</v>
      </c>
      <c r="X48" s="76"/>
      <c r="Y48" s="76"/>
      <c r="Z48" s="69"/>
      <c r="AA48" s="79">
        <f t="shared" si="3"/>
        <v>0</v>
      </c>
      <c r="AB48" s="76"/>
      <c r="AC48" s="76"/>
      <c r="AD48" s="69"/>
    </row>
    <row r="49" spans="2:30" x14ac:dyDescent="0.25">
      <c r="B49" s="4"/>
      <c r="C49" s="7"/>
      <c r="D49" s="9"/>
      <c r="F49" s="10"/>
      <c r="G49" s="85">
        <f t="shared" si="4"/>
        <v>0</v>
      </c>
      <c r="H49" s="73">
        <f t="shared" si="5"/>
        <v>0</v>
      </c>
      <c r="I49" s="73">
        <f t="shared" si="5"/>
        <v>0</v>
      </c>
      <c r="J49" s="69">
        <f t="shared" si="5"/>
        <v>0</v>
      </c>
      <c r="K49" s="82">
        <f t="shared" si="6"/>
        <v>0</v>
      </c>
      <c r="L49" s="76"/>
      <c r="M49" s="76"/>
      <c r="N49" s="69">
        <f t="shared" si="7"/>
        <v>0</v>
      </c>
      <c r="O49" s="82">
        <f t="shared" si="0"/>
        <v>0</v>
      </c>
      <c r="P49" s="76"/>
      <c r="Q49" s="76"/>
      <c r="R49" s="69">
        <f t="shared" si="8"/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283</v>
      </c>
      <c r="C50" s="7" t="s">
        <v>29</v>
      </c>
      <c r="D50" s="9">
        <v>25000</v>
      </c>
      <c r="E50">
        <v>6</v>
      </c>
      <c r="F50" s="10">
        <f>D50*E50</f>
        <v>150000</v>
      </c>
      <c r="G50" s="85">
        <f t="shared" si="4"/>
        <v>150000</v>
      </c>
      <c r="H50" s="73">
        <f t="shared" si="5"/>
        <v>75000</v>
      </c>
      <c r="I50" s="73">
        <f t="shared" si="5"/>
        <v>0</v>
      </c>
      <c r="J50" s="69">
        <f t="shared" si="5"/>
        <v>75000</v>
      </c>
      <c r="K50" s="82">
        <f t="shared" si="6"/>
        <v>0</v>
      </c>
      <c r="L50" s="76"/>
      <c r="M50" s="76"/>
      <c r="N50" s="69"/>
      <c r="O50" s="82">
        <f t="shared" si="0"/>
        <v>0</v>
      </c>
      <c r="P50" s="76"/>
      <c r="Q50" s="76"/>
      <c r="R50" s="69"/>
      <c r="S50" s="79">
        <f>SUM(T50:V50)</f>
        <v>75000</v>
      </c>
      <c r="T50" s="76"/>
      <c r="U50" s="73"/>
      <c r="V50" s="69">
        <f>D50*3</f>
        <v>75000</v>
      </c>
      <c r="W50" s="79">
        <f>SUM(X50:Z50)</f>
        <v>75000</v>
      </c>
      <c r="X50" s="76">
        <f>D50*3</f>
        <v>75000</v>
      </c>
      <c r="Y50" s="76"/>
      <c r="Z50" s="69"/>
      <c r="AA50" s="79">
        <f>SUM(AB50:AD50)</f>
        <v>0</v>
      </c>
      <c r="AB50" s="76"/>
      <c r="AC50" s="76"/>
      <c r="AD50" s="69"/>
    </row>
    <row r="51" spans="2:30" x14ac:dyDescent="0.25">
      <c r="B51" s="4" t="s">
        <v>128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>
        <f>F51</f>
        <v>0</v>
      </c>
      <c r="M51" s="76"/>
      <c r="N51" s="69"/>
      <c r="O51" s="82">
        <f t="shared" si="0"/>
        <v>0</v>
      </c>
      <c r="P51" s="76"/>
      <c r="Q51" s="76"/>
      <c r="R51" s="69"/>
      <c r="S51" s="79">
        <f t="shared" ref="S51:S60" si="9">SUM(T51:V51)</f>
        <v>0</v>
      </c>
      <c r="T51" s="76"/>
      <c r="U51" s="73"/>
      <c r="V51" s="69"/>
      <c r="W51" s="79">
        <f t="shared" ref="W51:W60" si="10">SUM(X51:Z51)</f>
        <v>0</v>
      </c>
      <c r="X51" s="76"/>
      <c r="Y51" s="76"/>
      <c r="Z51" s="69"/>
      <c r="AA51" s="79">
        <f t="shared" ref="AA51:AA60" si="11">SUM(AB51:AD51)</f>
        <v>0</v>
      </c>
      <c r="AB51" s="76"/>
      <c r="AC51" s="76"/>
      <c r="AD51" s="69"/>
    </row>
    <row r="52" spans="2:30" x14ac:dyDescent="0.25">
      <c r="B52" s="4"/>
      <c r="C52" s="7"/>
      <c r="D52" s="9"/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/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si="9"/>
        <v>0</v>
      </c>
      <c r="T52" s="76"/>
      <c r="U52" s="73"/>
      <c r="V52" s="69"/>
      <c r="W52" s="79">
        <f t="shared" si="10"/>
        <v>0</v>
      </c>
      <c r="X52" s="76"/>
      <c r="Y52" s="76"/>
      <c r="Z52" s="69"/>
      <c r="AA52" s="79">
        <f t="shared" si="11"/>
        <v>0</v>
      </c>
      <c r="AB52" s="76"/>
      <c r="AC52" s="76"/>
      <c r="AD52" s="69"/>
    </row>
    <row r="53" spans="2:30" x14ac:dyDescent="0.25">
      <c r="B53" s="4" t="s">
        <v>129</v>
      </c>
      <c r="C53" s="7" t="s">
        <v>34</v>
      </c>
      <c r="D53" s="9">
        <v>2500</v>
      </c>
      <c r="F53" s="10">
        <f>D53*E53</f>
        <v>0</v>
      </c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/>
      <c r="L53" s="76">
        <f>F53/2</f>
        <v>0</v>
      </c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33</v>
      </c>
      <c r="C54" s="7" t="s">
        <v>34</v>
      </c>
      <c r="D54" s="9">
        <v>8</v>
      </c>
      <c r="E54">
        <v>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>
        <f t="shared" si="6"/>
        <v>0</v>
      </c>
      <c r="L54" s="76">
        <f>F54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/>
      <c r="C55" s="7"/>
      <c r="D55" s="9"/>
      <c r="F55" s="10"/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/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20">
        <f>SUM(F57:F60)</f>
        <v>0</v>
      </c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/>
      <c r="O56" s="82">
        <f t="shared" si="0"/>
        <v>0</v>
      </c>
      <c r="P56" s="76"/>
      <c r="Q56" s="76"/>
      <c r="R56" s="69">
        <f>F56</f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>
        <v>500</v>
      </c>
      <c r="E57">
        <v>0</v>
      </c>
      <c r="F57" s="20">
        <f>D57*E57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 t="shared" ref="R57:R60" si="12"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>
        <v>600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si="12"/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>
        <v>40</v>
      </c>
      <c r="E59">
        <v>0</v>
      </c>
      <c r="F59" s="20">
        <f>D59*E59*E56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>
        <v>20</v>
      </c>
      <c r="E60">
        <v>0</v>
      </c>
      <c r="F60" s="20">
        <f>D60*E60*E56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ht="15.75" thickBot="1" x14ac:dyDescent="0.3">
      <c r="B61" s="4"/>
      <c r="F61" s="1"/>
      <c r="G61" s="85"/>
      <c r="H61" s="73"/>
      <c r="I61" s="73"/>
      <c r="J61" s="69"/>
      <c r="K61" s="82"/>
      <c r="L61" s="76"/>
      <c r="M61" s="76"/>
      <c r="N61" s="69"/>
      <c r="O61" s="82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21">
        <f>SUM(F47:F56)</f>
        <v>475000</v>
      </c>
      <c r="G62" s="86">
        <f t="shared" ref="G62:I62" si="13">SUM(G47:G60)</f>
        <v>475000</v>
      </c>
      <c r="H62" s="75">
        <f t="shared" si="13"/>
        <v>150000</v>
      </c>
      <c r="I62" s="75">
        <f t="shared" si="13"/>
        <v>0</v>
      </c>
      <c r="J62" s="75">
        <f>SUM(J47:J60)</f>
        <v>325000</v>
      </c>
      <c r="K62" s="91">
        <f t="shared" ref="K62:M62" si="14">SUM(K47:K60)</f>
        <v>0</v>
      </c>
      <c r="L62" s="75">
        <f t="shared" si="14"/>
        <v>0</v>
      </c>
      <c r="M62" s="75">
        <f t="shared" si="14"/>
        <v>0</v>
      </c>
      <c r="N62" s="75">
        <f>SUM(N47:N60)</f>
        <v>0</v>
      </c>
      <c r="O62" s="91">
        <f t="shared" ref="O62:Q62" si="15">SUM(O47:O60)</f>
        <v>250000</v>
      </c>
      <c r="P62" s="75">
        <f t="shared" si="15"/>
        <v>0</v>
      </c>
      <c r="Q62" s="75">
        <f t="shared" si="15"/>
        <v>0</v>
      </c>
      <c r="R62" s="75">
        <f>SUM(R47:R60)</f>
        <v>250000</v>
      </c>
      <c r="S62" s="77">
        <f>SUM(S47:S60)</f>
        <v>100000</v>
      </c>
      <c r="T62" s="77">
        <f t="shared" ref="T62:V62" si="16">SUM(T47:T60)</f>
        <v>25000</v>
      </c>
      <c r="U62" s="77">
        <f t="shared" si="16"/>
        <v>0</v>
      </c>
      <c r="V62" s="77">
        <f t="shared" si="16"/>
        <v>75000</v>
      </c>
      <c r="W62" s="77">
        <f>SUM(W47:W60)</f>
        <v>100000</v>
      </c>
      <c r="X62" s="77">
        <f t="shared" ref="X62:Z62" si="17">SUM(X47:X60)</f>
        <v>100000</v>
      </c>
      <c r="Y62" s="77">
        <f t="shared" si="17"/>
        <v>0</v>
      </c>
      <c r="Z62" s="77">
        <f t="shared" si="17"/>
        <v>0</v>
      </c>
      <c r="AA62" s="77">
        <f>SUM(AA47:AA60)</f>
        <v>25000</v>
      </c>
      <c r="AB62" s="77">
        <f t="shared" ref="AB62:AD62" si="18">SUM(AB47:AB60)</f>
        <v>25000</v>
      </c>
      <c r="AC62" s="77">
        <f t="shared" si="18"/>
        <v>0</v>
      </c>
      <c r="AD62" s="77">
        <f t="shared" si="18"/>
        <v>0</v>
      </c>
    </row>
    <row r="63" spans="2:30" x14ac:dyDescent="0.25">
      <c r="F63" s="16"/>
    </row>
    <row r="64" spans="2:30" x14ac:dyDescent="0.25">
      <c r="F64" s="16"/>
    </row>
    <row r="65" spans="6:6" x14ac:dyDescent="0.25">
      <c r="F65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5"/>
  <sheetViews>
    <sheetView zoomScale="70" zoomScaleNormal="70" workbookViewId="0">
      <selection activeCell="F69" sqref="F69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8.5703125" customWidth="1"/>
    <col min="7" max="7" width="16" customWidth="1"/>
    <col min="8" max="8" width="11.5703125" customWidth="1"/>
    <col min="11" max="11" width="13.5703125" customWidth="1"/>
    <col min="15" max="15" width="13.42578125" customWidth="1"/>
  </cols>
  <sheetData>
    <row r="2" spans="2:4" x14ac:dyDescent="0.25">
      <c r="B2" t="s">
        <v>63</v>
      </c>
    </row>
    <row r="3" spans="2:4" x14ac:dyDescent="0.25">
      <c r="B3" t="s">
        <v>64</v>
      </c>
    </row>
    <row r="4" spans="2:4" x14ac:dyDescent="0.25">
      <c r="B4" t="s">
        <v>88</v>
      </c>
    </row>
    <row r="5" spans="2:4" x14ac:dyDescent="0.25">
      <c r="B5" s="1" t="s">
        <v>284</v>
      </c>
    </row>
    <row r="7" spans="2:4" x14ac:dyDescent="0.25">
      <c r="B7" t="s">
        <v>157</v>
      </c>
    </row>
    <row r="8" spans="2:4" ht="15.75" thickBot="1" x14ac:dyDescent="0.3">
      <c r="B8" s="4"/>
      <c r="C8" s="7" t="s">
        <v>0</v>
      </c>
      <c r="D8" s="9"/>
    </row>
    <row r="9" spans="2:4" ht="15.75" hidden="1" thickBot="1" x14ac:dyDescent="0.3">
      <c r="B9" s="4" t="s">
        <v>15</v>
      </c>
      <c r="C9" s="7" t="s">
        <v>9</v>
      </c>
      <c r="D9" s="9">
        <f>1+D12</f>
        <v>1</v>
      </c>
    </row>
    <row r="10" spans="2:4" ht="15.75" hidden="1" thickBot="1" x14ac:dyDescent="0.3">
      <c r="B10" s="4" t="s">
        <v>13</v>
      </c>
      <c r="C10" s="7" t="s">
        <v>21</v>
      </c>
      <c r="D10" s="9">
        <f>SUM(D12:D19)</f>
        <v>1</v>
      </c>
    </row>
    <row r="11" spans="2:4" ht="15.75" hidden="1" thickBot="1" x14ac:dyDescent="0.3">
      <c r="B11" s="4"/>
      <c r="C11" s="7"/>
    </row>
    <row r="12" spans="2:4" ht="30.75" hidden="1" thickBot="1" x14ac:dyDescent="0.3">
      <c r="B12" s="15" t="s">
        <v>16</v>
      </c>
      <c r="C12" s="7"/>
      <c r="D12" s="14"/>
    </row>
    <row r="13" spans="2:4" ht="30.75" hidden="1" thickBot="1" x14ac:dyDescent="0.3">
      <c r="B13" s="15" t="s">
        <v>28</v>
      </c>
      <c r="C13" s="7"/>
      <c r="D13" s="14"/>
    </row>
    <row r="14" spans="2:4" ht="30.75" hidden="1" thickBot="1" x14ac:dyDescent="0.3">
      <c r="B14" s="15" t="s">
        <v>22</v>
      </c>
      <c r="C14" s="7"/>
      <c r="D14" s="14"/>
    </row>
    <row r="15" spans="2:4" ht="30.75" hidden="1" thickBot="1" x14ac:dyDescent="0.3">
      <c r="B15" s="15" t="s">
        <v>17</v>
      </c>
      <c r="C15" s="7"/>
      <c r="D15" s="14">
        <v>1</v>
      </c>
    </row>
    <row r="16" spans="2:4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/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" thickBot="1" x14ac:dyDescent="0.35">
      <c r="B44" s="2" t="s">
        <v>75</v>
      </c>
      <c r="C44" s="8"/>
      <c r="D44" s="2"/>
      <c r="E44" s="2"/>
      <c r="F44" s="2"/>
      <c r="G44" s="294" t="s">
        <v>68</v>
      </c>
      <c r="H44" s="295"/>
      <c r="I44" s="295"/>
      <c r="J44" s="296"/>
      <c r="K44" s="291">
        <v>2021</v>
      </c>
      <c r="L44" s="292"/>
      <c r="M44" s="292"/>
      <c r="N44" s="293"/>
      <c r="O44" s="291">
        <v>2022</v>
      </c>
      <c r="P44" s="292"/>
      <c r="Q44" s="292"/>
      <c r="R44" s="293"/>
      <c r="S44" s="291">
        <v>2023</v>
      </c>
      <c r="T44" s="292"/>
      <c r="U44" s="292"/>
      <c r="V44" s="293"/>
      <c r="W44" s="291">
        <v>2024</v>
      </c>
      <c r="X44" s="292"/>
      <c r="Y44" s="292"/>
      <c r="Z44" s="293"/>
      <c r="AA44" s="291">
        <v>2025</v>
      </c>
      <c r="AB44" s="292"/>
      <c r="AC44" s="292"/>
      <c r="AD44" s="293"/>
    </row>
    <row r="45" spans="2:30" ht="16.5" thickTop="1" thickBot="1" x14ac:dyDescent="0.3">
      <c r="C45" s="7"/>
      <c r="G45" s="49" t="s">
        <v>39</v>
      </c>
      <c r="H45" s="47" t="s">
        <v>102</v>
      </c>
      <c r="I45" s="47" t="s">
        <v>66</v>
      </c>
      <c r="J45" s="54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90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84"/>
      <c r="H46" s="57"/>
      <c r="I46" s="57"/>
      <c r="J46" s="63"/>
      <c r="K46" s="81"/>
      <c r="L46" s="60"/>
      <c r="M46" s="60"/>
      <c r="N46" s="62"/>
      <c r="O46" s="88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285</v>
      </c>
      <c r="C47" s="7" t="s">
        <v>1</v>
      </c>
      <c r="D47" s="9">
        <v>2500</v>
      </c>
      <c r="E47" s="52">
        <v>20</v>
      </c>
      <c r="F47" s="10">
        <f>D47*E47</f>
        <v>50000</v>
      </c>
      <c r="G47" s="85">
        <f>SUM(H47:J47)</f>
        <v>50000</v>
      </c>
      <c r="H47" s="73">
        <f>L47+P47+T47+X47+AB47</f>
        <v>50000</v>
      </c>
      <c r="I47" s="73">
        <f>M47+Q47+U47+Y47+AC47</f>
        <v>0</v>
      </c>
      <c r="J47" s="69">
        <f>N47+R47+V47+Z47+AD47</f>
        <v>0</v>
      </c>
      <c r="K47" s="82">
        <f>SUM(L47:N47)</f>
        <v>0</v>
      </c>
      <c r="L47" s="76"/>
      <c r="M47" s="76"/>
      <c r="N47" s="69"/>
      <c r="O47" s="82">
        <f t="shared" ref="O47:O60" si="0">SUM(P47:R47)</f>
        <v>0</v>
      </c>
      <c r="P47" s="76"/>
      <c r="Q47" s="76"/>
      <c r="R47" s="69"/>
      <c r="S47" s="79">
        <f t="shared" ref="S47:S49" si="1">SUM(T47:V47)</f>
        <v>25000</v>
      </c>
      <c r="T47" s="76">
        <f>D47*10</f>
        <v>25000</v>
      </c>
      <c r="U47" s="73"/>
      <c r="V47" s="69"/>
      <c r="W47" s="79">
        <f t="shared" ref="W47:W49" si="2">SUM(X47:Z47)</f>
        <v>25000</v>
      </c>
      <c r="X47" s="76">
        <f>D47*10</f>
        <v>25000</v>
      </c>
      <c r="Y47" s="76"/>
      <c r="Z47" s="69"/>
      <c r="AA47" s="79">
        <f t="shared" ref="AA47:AA49" si="3">SUM(AB47:AD47)</f>
        <v>0</v>
      </c>
      <c r="AB47" s="76"/>
      <c r="AC47" s="76"/>
      <c r="AD47" s="69"/>
    </row>
    <row r="48" spans="2:30" x14ac:dyDescent="0.25">
      <c r="B48" s="4" t="s">
        <v>4</v>
      </c>
      <c r="C48" s="7" t="s">
        <v>6</v>
      </c>
      <c r="D48" s="9"/>
      <c r="E48">
        <v>0</v>
      </c>
      <c r="F48" s="10">
        <f>D48*E48</f>
        <v>0</v>
      </c>
      <c r="G48" s="85">
        <f t="shared" ref="G48:G60" si="4">SUM(H48:J48)</f>
        <v>0</v>
      </c>
      <c r="H48" s="73">
        <f t="shared" ref="H48:J60" si="5">L48+P48+T48+X48+AB48</f>
        <v>0</v>
      </c>
      <c r="I48" s="73">
        <f t="shared" si="5"/>
        <v>0</v>
      </c>
      <c r="J48" s="69">
        <f t="shared" si="5"/>
        <v>0</v>
      </c>
      <c r="K48" s="82">
        <f t="shared" ref="K48:K60" si="6">SUM(L48:N48)</f>
        <v>0</v>
      </c>
      <c r="L48" s="76"/>
      <c r="M48" s="76"/>
      <c r="N48" s="69">
        <f t="shared" ref="N48:N55" si="7">F48</f>
        <v>0</v>
      </c>
      <c r="O48" s="82">
        <f t="shared" si="0"/>
        <v>0</v>
      </c>
      <c r="P48" s="76"/>
      <c r="Q48" s="76"/>
      <c r="R48" s="69">
        <f t="shared" ref="R48:R55" si="8">F48</f>
        <v>0</v>
      </c>
      <c r="S48" s="79">
        <f t="shared" si="1"/>
        <v>0</v>
      </c>
      <c r="T48" s="76"/>
      <c r="U48" s="73"/>
      <c r="V48" s="69"/>
      <c r="W48" s="79">
        <f t="shared" si="2"/>
        <v>0</v>
      </c>
      <c r="X48" s="76"/>
      <c r="Y48" s="76"/>
      <c r="Z48" s="69"/>
      <c r="AA48" s="79">
        <f t="shared" si="3"/>
        <v>0</v>
      </c>
      <c r="AB48" s="76"/>
      <c r="AC48" s="76"/>
      <c r="AD48" s="69"/>
    </row>
    <row r="49" spans="2:30" x14ac:dyDescent="0.25">
      <c r="B49" s="4"/>
      <c r="C49" s="7"/>
      <c r="D49" s="9"/>
      <c r="F49" s="10"/>
      <c r="G49" s="85">
        <f t="shared" si="4"/>
        <v>0</v>
      </c>
      <c r="H49" s="73">
        <f t="shared" si="5"/>
        <v>0</v>
      </c>
      <c r="I49" s="73">
        <f t="shared" si="5"/>
        <v>0</v>
      </c>
      <c r="J49" s="69">
        <f t="shared" si="5"/>
        <v>0</v>
      </c>
      <c r="K49" s="82">
        <f t="shared" si="6"/>
        <v>0</v>
      </c>
      <c r="L49" s="76"/>
      <c r="M49" s="76"/>
      <c r="N49" s="69">
        <f t="shared" si="7"/>
        <v>0</v>
      </c>
      <c r="O49" s="82">
        <f t="shared" si="0"/>
        <v>0</v>
      </c>
      <c r="P49" s="76"/>
      <c r="Q49" s="76"/>
      <c r="R49" s="69">
        <f t="shared" si="8"/>
        <v>0</v>
      </c>
      <c r="S49" s="79">
        <f t="shared" si="1"/>
        <v>0</v>
      </c>
      <c r="T49" s="76"/>
      <c r="U49" s="73"/>
      <c r="V49" s="69"/>
      <c r="W49" s="79">
        <f t="shared" si="2"/>
        <v>0</v>
      </c>
      <c r="X49" s="76"/>
      <c r="Y49" s="76"/>
      <c r="Z49" s="69"/>
      <c r="AA49" s="79">
        <f t="shared" si="3"/>
        <v>0</v>
      </c>
      <c r="AB49" s="76"/>
      <c r="AC49" s="76"/>
      <c r="AD49" s="69"/>
    </row>
    <row r="50" spans="2:30" x14ac:dyDescent="0.25">
      <c r="B50" s="4" t="s">
        <v>127</v>
      </c>
      <c r="C50" s="7" t="s">
        <v>29</v>
      </c>
      <c r="D50" s="9">
        <v>2500</v>
      </c>
      <c r="F50" s="10">
        <f>D50*E50</f>
        <v>0</v>
      </c>
      <c r="G50" s="85">
        <f t="shared" si="4"/>
        <v>0</v>
      </c>
      <c r="H50" s="73">
        <f t="shared" si="5"/>
        <v>0</v>
      </c>
      <c r="I50" s="73">
        <f t="shared" si="5"/>
        <v>0</v>
      </c>
      <c r="J50" s="69">
        <f t="shared" si="5"/>
        <v>0</v>
      </c>
      <c r="K50" s="82">
        <f t="shared" si="6"/>
        <v>0</v>
      </c>
      <c r="L50" s="76"/>
      <c r="M50" s="76"/>
      <c r="N50" s="69"/>
      <c r="O50" s="82">
        <f t="shared" si="0"/>
        <v>0</v>
      </c>
      <c r="P50" s="76"/>
      <c r="Q50" s="76"/>
      <c r="R50" s="69"/>
      <c r="S50" s="79">
        <f>SUM(T50:V50)</f>
        <v>0</v>
      </c>
      <c r="T50" s="76"/>
      <c r="U50" s="73"/>
      <c r="V50" s="69"/>
      <c r="W50" s="79">
        <f>SUM(X50:Z50)</f>
        <v>0</v>
      </c>
      <c r="X50" s="76"/>
      <c r="Y50" s="76"/>
      <c r="Z50" s="69"/>
      <c r="AA50" s="79">
        <f>SUM(AB50:AD50)</f>
        <v>0</v>
      </c>
      <c r="AB50" s="76"/>
      <c r="AC50" s="76"/>
      <c r="AD50" s="69"/>
    </row>
    <row r="51" spans="2:30" x14ac:dyDescent="0.25">
      <c r="B51" s="4" t="s">
        <v>128</v>
      </c>
      <c r="C51" s="7" t="s">
        <v>29</v>
      </c>
      <c r="D51" s="9">
        <v>2500</v>
      </c>
      <c r="F51" s="10">
        <f>D51*E51</f>
        <v>0</v>
      </c>
      <c r="G51" s="85">
        <f t="shared" si="4"/>
        <v>0</v>
      </c>
      <c r="H51" s="73">
        <f t="shared" si="5"/>
        <v>0</v>
      </c>
      <c r="I51" s="73">
        <f t="shared" si="5"/>
        <v>0</v>
      </c>
      <c r="J51" s="69">
        <f t="shared" si="5"/>
        <v>0</v>
      </c>
      <c r="K51" s="82">
        <f t="shared" si="6"/>
        <v>0</v>
      </c>
      <c r="L51" s="76">
        <f>F51</f>
        <v>0</v>
      </c>
      <c r="M51" s="76"/>
      <c r="N51" s="69"/>
      <c r="O51" s="82">
        <f t="shared" si="0"/>
        <v>0</v>
      </c>
      <c r="P51" s="76"/>
      <c r="Q51" s="76"/>
      <c r="R51" s="69"/>
      <c r="S51" s="79">
        <f t="shared" ref="S51:S60" si="9">SUM(T51:V51)</f>
        <v>0</v>
      </c>
      <c r="T51" s="76"/>
      <c r="U51" s="73"/>
      <c r="V51" s="69"/>
      <c r="W51" s="79">
        <f t="shared" ref="W51:W60" si="10">SUM(X51:Z51)</f>
        <v>0</v>
      </c>
      <c r="X51" s="76"/>
      <c r="Y51" s="76"/>
      <c r="Z51" s="69"/>
      <c r="AA51" s="79">
        <f t="shared" ref="AA51:AA60" si="11">SUM(AB51:AD51)</f>
        <v>0</v>
      </c>
      <c r="AB51" s="76"/>
      <c r="AC51" s="76"/>
      <c r="AD51" s="69"/>
    </row>
    <row r="52" spans="2:30" x14ac:dyDescent="0.25">
      <c r="B52" s="4"/>
      <c r="C52" s="7"/>
      <c r="D52" s="9"/>
      <c r="F52" s="10"/>
      <c r="G52" s="85">
        <f t="shared" si="4"/>
        <v>0</v>
      </c>
      <c r="H52" s="73">
        <f t="shared" si="5"/>
        <v>0</v>
      </c>
      <c r="I52" s="73">
        <f t="shared" si="5"/>
        <v>0</v>
      </c>
      <c r="J52" s="69">
        <f t="shared" si="5"/>
        <v>0</v>
      </c>
      <c r="K52" s="82">
        <f t="shared" si="6"/>
        <v>0</v>
      </c>
      <c r="L52" s="76"/>
      <c r="M52" s="76"/>
      <c r="N52" s="69">
        <f t="shared" si="7"/>
        <v>0</v>
      </c>
      <c r="O52" s="82">
        <f t="shared" si="0"/>
        <v>0</v>
      </c>
      <c r="P52" s="76"/>
      <c r="Q52" s="76"/>
      <c r="R52" s="69">
        <f t="shared" si="8"/>
        <v>0</v>
      </c>
      <c r="S52" s="79">
        <f t="shared" si="9"/>
        <v>0</v>
      </c>
      <c r="T52" s="76"/>
      <c r="U52" s="73"/>
      <c r="V52" s="69"/>
      <c r="W52" s="79">
        <f t="shared" si="10"/>
        <v>0</v>
      </c>
      <c r="X52" s="76"/>
      <c r="Y52" s="76"/>
      <c r="Z52" s="69"/>
      <c r="AA52" s="79">
        <f t="shared" si="11"/>
        <v>0</v>
      </c>
      <c r="AB52" s="76"/>
      <c r="AC52" s="76"/>
      <c r="AD52" s="69"/>
    </row>
    <row r="53" spans="2:30" x14ac:dyDescent="0.25">
      <c r="B53" s="4" t="s">
        <v>129</v>
      </c>
      <c r="C53" s="7" t="s">
        <v>34</v>
      </c>
      <c r="D53" s="9">
        <v>2500</v>
      </c>
      <c r="F53" s="10">
        <f>D53*E53</f>
        <v>0</v>
      </c>
      <c r="G53" s="85">
        <f t="shared" si="4"/>
        <v>0</v>
      </c>
      <c r="H53" s="73">
        <f t="shared" si="5"/>
        <v>0</v>
      </c>
      <c r="I53" s="73">
        <f t="shared" si="5"/>
        <v>0</v>
      </c>
      <c r="J53" s="69">
        <f t="shared" si="5"/>
        <v>0</v>
      </c>
      <c r="K53" s="82"/>
      <c r="L53" s="76">
        <f>F53/2</f>
        <v>0</v>
      </c>
      <c r="M53" s="76"/>
      <c r="N53" s="69"/>
      <c r="O53" s="82">
        <f t="shared" si="0"/>
        <v>0</v>
      </c>
      <c r="P53" s="76"/>
      <c r="Q53" s="76"/>
      <c r="R53" s="69"/>
      <c r="S53" s="79">
        <f t="shared" si="9"/>
        <v>0</v>
      </c>
      <c r="T53" s="76"/>
      <c r="U53" s="73"/>
      <c r="V53" s="69"/>
      <c r="W53" s="79">
        <f t="shared" si="10"/>
        <v>0</v>
      </c>
      <c r="X53" s="76"/>
      <c r="Y53" s="76"/>
      <c r="Z53" s="69"/>
      <c r="AA53" s="79">
        <f t="shared" si="11"/>
        <v>0</v>
      </c>
      <c r="AB53" s="76"/>
      <c r="AC53" s="76"/>
      <c r="AD53" s="69"/>
    </row>
    <row r="54" spans="2:30" x14ac:dyDescent="0.25">
      <c r="B54" s="4" t="s">
        <v>33</v>
      </c>
      <c r="C54" s="7" t="s">
        <v>34</v>
      </c>
      <c r="D54" s="9">
        <v>8</v>
      </c>
      <c r="E54">
        <v>0</v>
      </c>
      <c r="F54" s="10">
        <f>D54*E54</f>
        <v>0</v>
      </c>
      <c r="G54" s="85">
        <f t="shared" si="4"/>
        <v>0</v>
      </c>
      <c r="H54" s="73">
        <f t="shared" si="5"/>
        <v>0</v>
      </c>
      <c r="I54" s="73">
        <f t="shared" si="5"/>
        <v>0</v>
      </c>
      <c r="J54" s="69">
        <f t="shared" si="5"/>
        <v>0</v>
      </c>
      <c r="K54" s="82">
        <f t="shared" si="6"/>
        <v>0</v>
      </c>
      <c r="L54" s="76">
        <f>F54</f>
        <v>0</v>
      </c>
      <c r="M54" s="76"/>
      <c r="N54" s="69">
        <f t="shared" si="7"/>
        <v>0</v>
      </c>
      <c r="O54" s="82">
        <f t="shared" si="0"/>
        <v>0</v>
      </c>
      <c r="P54" s="76"/>
      <c r="Q54" s="76"/>
      <c r="R54" s="69">
        <f t="shared" si="8"/>
        <v>0</v>
      </c>
      <c r="S54" s="79">
        <f t="shared" si="9"/>
        <v>0</v>
      </c>
      <c r="T54" s="76"/>
      <c r="U54" s="73"/>
      <c r="V54" s="69"/>
      <c r="W54" s="79">
        <f t="shared" si="10"/>
        <v>0</v>
      </c>
      <c r="X54" s="76"/>
      <c r="Y54" s="76"/>
      <c r="Z54" s="69"/>
      <c r="AA54" s="79">
        <f t="shared" si="11"/>
        <v>0</v>
      </c>
      <c r="AB54" s="76"/>
      <c r="AC54" s="76"/>
      <c r="AD54" s="69"/>
    </row>
    <row r="55" spans="2:30" x14ac:dyDescent="0.25">
      <c r="B55" s="4"/>
      <c r="C55" s="7"/>
      <c r="D55" s="9"/>
      <c r="F55" s="10"/>
      <c r="G55" s="85">
        <f t="shared" si="4"/>
        <v>0</v>
      </c>
      <c r="H55" s="73">
        <f t="shared" si="5"/>
        <v>0</v>
      </c>
      <c r="I55" s="73">
        <f t="shared" si="5"/>
        <v>0</v>
      </c>
      <c r="J55" s="69">
        <f t="shared" si="5"/>
        <v>0</v>
      </c>
      <c r="K55" s="82">
        <f t="shared" si="6"/>
        <v>0</v>
      </c>
      <c r="L55" s="76"/>
      <c r="M55" s="76"/>
      <c r="N55" s="69">
        <f t="shared" si="7"/>
        <v>0</v>
      </c>
      <c r="O55" s="82">
        <f t="shared" si="0"/>
        <v>0</v>
      </c>
      <c r="P55" s="76"/>
      <c r="Q55" s="76"/>
      <c r="R55" s="69">
        <f t="shared" si="8"/>
        <v>0</v>
      </c>
      <c r="S55" s="79">
        <f t="shared" si="9"/>
        <v>0</v>
      </c>
      <c r="T55" s="76"/>
      <c r="U55" s="73"/>
      <c r="V55" s="69"/>
      <c r="W55" s="79">
        <f t="shared" si="10"/>
        <v>0</v>
      </c>
      <c r="X55" s="76"/>
      <c r="Y55" s="76"/>
      <c r="Z55" s="69"/>
      <c r="AA55" s="79">
        <f t="shared" si="11"/>
        <v>0</v>
      </c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20">
        <f>SUM(F57:F60)</f>
        <v>0</v>
      </c>
      <c r="G56" s="85">
        <f t="shared" si="4"/>
        <v>0</v>
      </c>
      <c r="H56" s="73">
        <f t="shared" si="5"/>
        <v>0</v>
      </c>
      <c r="I56" s="73">
        <f t="shared" si="5"/>
        <v>0</v>
      </c>
      <c r="J56" s="69">
        <f t="shared" si="5"/>
        <v>0</v>
      </c>
      <c r="K56" s="82">
        <f t="shared" si="6"/>
        <v>0</v>
      </c>
      <c r="L56" s="76"/>
      <c r="M56" s="76"/>
      <c r="N56" s="69"/>
      <c r="O56" s="82">
        <f t="shared" si="0"/>
        <v>0</v>
      </c>
      <c r="P56" s="76"/>
      <c r="Q56" s="76"/>
      <c r="R56" s="69">
        <f>F56</f>
        <v>0</v>
      </c>
      <c r="S56" s="79">
        <f t="shared" si="9"/>
        <v>0</v>
      </c>
      <c r="T56" s="76"/>
      <c r="U56" s="73"/>
      <c r="V56" s="69"/>
      <c r="W56" s="79">
        <f t="shared" si="10"/>
        <v>0</v>
      </c>
      <c r="X56" s="76"/>
      <c r="Y56" s="76"/>
      <c r="Z56" s="69"/>
      <c r="AA56" s="79">
        <f t="shared" si="11"/>
        <v>0</v>
      </c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>
        <v>500</v>
      </c>
      <c r="E57">
        <v>0</v>
      </c>
      <c r="F57" s="20">
        <f>D57*E57</f>
        <v>0</v>
      </c>
      <c r="G57" s="85">
        <f t="shared" si="4"/>
        <v>0</v>
      </c>
      <c r="H57" s="73">
        <f t="shared" si="5"/>
        <v>0</v>
      </c>
      <c r="I57" s="73">
        <f t="shared" si="5"/>
        <v>0</v>
      </c>
      <c r="J57" s="69">
        <f t="shared" si="5"/>
        <v>0</v>
      </c>
      <c r="K57" s="82">
        <f t="shared" si="6"/>
        <v>0</v>
      </c>
      <c r="L57" s="76"/>
      <c r="M57" s="76"/>
      <c r="N57" s="69"/>
      <c r="O57" s="82">
        <f t="shared" si="0"/>
        <v>0</v>
      </c>
      <c r="P57" s="76"/>
      <c r="Q57" s="76"/>
      <c r="R57" s="69">
        <f t="shared" ref="R57:R60" si="12">F57</f>
        <v>0</v>
      </c>
      <c r="S57" s="79">
        <f t="shared" si="9"/>
        <v>0</v>
      </c>
      <c r="T57" s="76"/>
      <c r="U57" s="73"/>
      <c r="V57" s="69"/>
      <c r="W57" s="79">
        <f t="shared" si="10"/>
        <v>0</v>
      </c>
      <c r="X57" s="76"/>
      <c r="Y57" s="76"/>
      <c r="Z57" s="69"/>
      <c r="AA57" s="79">
        <f t="shared" si="11"/>
        <v>0</v>
      </c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>
        <v>600</v>
      </c>
      <c r="E58">
        <v>0</v>
      </c>
      <c r="F58" s="20">
        <f>D58*E58</f>
        <v>0</v>
      </c>
      <c r="G58" s="85">
        <f t="shared" si="4"/>
        <v>0</v>
      </c>
      <c r="H58" s="73">
        <f t="shared" si="5"/>
        <v>0</v>
      </c>
      <c r="I58" s="73">
        <f t="shared" si="5"/>
        <v>0</v>
      </c>
      <c r="J58" s="69">
        <f t="shared" si="5"/>
        <v>0</v>
      </c>
      <c r="K58" s="82">
        <f t="shared" si="6"/>
        <v>0</v>
      </c>
      <c r="L58" s="76"/>
      <c r="M58" s="76"/>
      <c r="N58" s="69"/>
      <c r="O58" s="82">
        <f t="shared" si="0"/>
        <v>0</v>
      </c>
      <c r="P58" s="76"/>
      <c r="Q58" s="76"/>
      <c r="R58" s="69">
        <f t="shared" si="12"/>
        <v>0</v>
      </c>
      <c r="S58" s="79">
        <f t="shared" si="9"/>
        <v>0</v>
      </c>
      <c r="T58" s="76"/>
      <c r="U58" s="73"/>
      <c r="V58" s="69"/>
      <c r="W58" s="79">
        <f t="shared" si="10"/>
        <v>0</v>
      </c>
      <c r="X58" s="76"/>
      <c r="Y58" s="76"/>
      <c r="Z58" s="69"/>
      <c r="AA58" s="79">
        <f t="shared" si="11"/>
        <v>0</v>
      </c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>
        <v>40</v>
      </c>
      <c r="E59">
        <v>0</v>
      </c>
      <c r="F59" s="20">
        <f>D59*E59*E56</f>
        <v>0</v>
      </c>
      <c r="G59" s="85">
        <f t="shared" si="4"/>
        <v>0</v>
      </c>
      <c r="H59" s="73">
        <f t="shared" si="5"/>
        <v>0</v>
      </c>
      <c r="I59" s="73">
        <f t="shared" si="5"/>
        <v>0</v>
      </c>
      <c r="J59" s="69">
        <f t="shared" si="5"/>
        <v>0</v>
      </c>
      <c r="K59" s="82">
        <f t="shared" si="6"/>
        <v>0</v>
      </c>
      <c r="L59" s="76"/>
      <c r="M59" s="76"/>
      <c r="N59" s="69"/>
      <c r="O59" s="82">
        <f t="shared" si="0"/>
        <v>0</v>
      </c>
      <c r="P59" s="76"/>
      <c r="Q59" s="76"/>
      <c r="R59" s="69">
        <f t="shared" si="12"/>
        <v>0</v>
      </c>
      <c r="S59" s="79">
        <f t="shared" si="9"/>
        <v>0</v>
      </c>
      <c r="T59" s="76"/>
      <c r="U59" s="73"/>
      <c r="V59" s="69"/>
      <c r="W59" s="79">
        <f t="shared" si="10"/>
        <v>0</v>
      </c>
      <c r="X59" s="76"/>
      <c r="Y59" s="76"/>
      <c r="Z59" s="69"/>
      <c r="AA59" s="79">
        <f t="shared" si="11"/>
        <v>0</v>
      </c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>
        <v>20</v>
      </c>
      <c r="E60">
        <v>0</v>
      </c>
      <c r="F60" s="20">
        <f>D60*E60*E56</f>
        <v>0</v>
      </c>
      <c r="G60" s="85">
        <f t="shared" si="4"/>
        <v>0</v>
      </c>
      <c r="H60" s="73">
        <f t="shared" si="5"/>
        <v>0</v>
      </c>
      <c r="I60" s="73">
        <f t="shared" si="5"/>
        <v>0</v>
      </c>
      <c r="J60" s="69">
        <f t="shared" si="5"/>
        <v>0</v>
      </c>
      <c r="K60" s="82">
        <f t="shared" si="6"/>
        <v>0</v>
      </c>
      <c r="L60" s="76"/>
      <c r="M60" s="76"/>
      <c r="N60" s="69"/>
      <c r="O60" s="82">
        <f t="shared" si="0"/>
        <v>0</v>
      </c>
      <c r="P60" s="76"/>
      <c r="Q60" s="76"/>
      <c r="R60" s="69">
        <f t="shared" si="12"/>
        <v>0</v>
      </c>
      <c r="S60" s="79">
        <f t="shared" si="9"/>
        <v>0</v>
      </c>
      <c r="T60" s="76"/>
      <c r="U60" s="73"/>
      <c r="V60" s="69"/>
      <c r="W60" s="79">
        <f t="shared" si="10"/>
        <v>0</v>
      </c>
      <c r="X60" s="76"/>
      <c r="Y60" s="76"/>
      <c r="Z60" s="69"/>
      <c r="AA60" s="79">
        <f t="shared" si="11"/>
        <v>0</v>
      </c>
      <c r="AB60" s="76"/>
      <c r="AC60" s="76"/>
      <c r="AD60" s="69"/>
    </row>
    <row r="61" spans="2:30" ht="15.75" thickBot="1" x14ac:dyDescent="0.3">
      <c r="B61" s="4"/>
      <c r="F61" s="1"/>
      <c r="G61" s="85"/>
      <c r="H61" s="73"/>
      <c r="I61" s="73"/>
      <c r="J61" s="69"/>
      <c r="K61" s="82"/>
      <c r="L61" s="76"/>
      <c r="M61" s="76"/>
      <c r="N61" s="69"/>
      <c r="O61" s="82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21">
        <f>SUM(F47:F56)</f>
        <v>50000</v>
      </c>
      <c r="G62" s="86">
        <f t="shared" ref="G62:I62" si="13">SUM(G47:G60)</f>
        <v>50000</v>
      </c>
      <c r="H62" s="75">
        <f t="shared" si="13"/>
        <v>50000</v>
      </c>
      <c r="I62" s="75">
        <f t="shared" si="13"/>
        <v>0</v>
      </c>
      <c r="J62" s="75">
        <f>SUM(J47:J60)</f>
        <v>0</v>
      </c>
      <c r="K62" s="91">
        <f t="shared" ref="K62:M62" si="14">SUM(K47:K60)</f>
        <v>0</v>
      </c>
      <c r="L62" s="75">
        <f t="shared" si="14"/>
        <v>0</v>
      </c>
      <c r="M62" s="75">
        <f t="shared" si="14"/>
        <v>0</v>
      </c>
      <c r="N62" s="75">
        <f>SUM(N47:N60)</f>
        <v>0</v>
      </c>
      <c r="O62" s="91">
        <f t="shared" ref="O62:Q62" si="15">SUM(O47:O60)</f>
        <v>0</v>
      </c>
      <c r="P62" s="75">
        <f t="shared" si="15"/>
        <v>0</v>
      </c>
      <c r="Q62" s="75">
        <f t="shared" si="15"/>
        <v>0</v>
      </c>
      <c r="R62" s="75">
        <f>SUM(R47:R60)</f>
        <v>0</v>
      </c>
      <c r="S62" s="77">
        <f>SUM(S47:S60)</f>
        <v>25000</v>
      </c>
      <c r="T62" s="77">
        <f t="shared" ref="T62:V62" si="16">SUM(T47:T60)</f>
        <v>25000</v>
      </c>
      <c r="U62" s="77">
        <f t="shared" si="16"/>
        <v>0</v>
      </c>
      <c r="V62" s="77">
        <f t="shared" si="16"/>
        <v>0</v>
      </c>
      <c r="W62" s="77">
        <f>SUM(W47:W60)</f>
        <v>25000</v>
      </c>
      <c r="X62" s="77">
        <f t="shared" ref="X62:Z62" si="17">SUM(X47:X60)</f>
        <v>25000</v>
      </c>
      <c r="Y62" s="77">
        <f t="shared" si="17"/>
        <v>0</v>
      </c>
      <c r="Z62" s="77">
        <f t="shared" si="17"/>
        <v>0</v>
      </c>
      <c r="AA62" s="77">
        <f>SUM(AA47:AA60)</f>
        <v>0</v>
      </c>
      <c r="AB62" s="77">
        <f t="shared" ref="AB62:AD62" si="18">SUM(AB47:AB60)</f>
        <v>0</v>
      </c>
      <c r="AC62" s="77">
        <f t="shared" si="18"/>
        <v>0</v>
      </c>
      <c r="AD62" s="77">
        <f t="shared" si="18"/>
        <v>0</v>
      </c>
    </row>
    <row r="63" spans="2:30" x14ac:dyDescent="0.25">
      <c r="F63" s="16"/>
    </row>
    <row r="64" spans="2:30" x14ac:dyDescent="0.25">
      <c r="F64" s="16"/>
    </row>
    <row r="65" spans="6:6" x14ac:dyDescent="0.25">
      <c r="F65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25" right="0.25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B1" sqref="B1"/>
    </sheetView>
  </sheetViews>
  <sheetFormatPr defaultRowHeight="15" x14ac:dyDescent="0.25"/>
  <cols>
    <col min="1" max="1" width="5" customWidth="1"/>
    <col min="2" max="2" width="33.5703125" bestFit="1" customWidth="1"/>
    <col min="3" max="3" width="11.85546875" style="6" customWidth="1"/>
    <col min="6" max="6" width="15" customWidth="1"/>
    <col min="7" max="7" width="8.5703125" customWidth="1"/>
    <col min="10" max="10" width="10.85546875" customWidth="1"/>
    <col min="11" max="11" width="8.140625" customWidth="1"/>
    <col min="14" max="14" width="10.28515625" customWidth="1"/>
  </cols>
  <sheetData>
    <row r="2" spans="2:6" x14ac:dyDescent="0.25">
      <c r="B2" t="s">
        <v>89</v>
      </c>
    </row>
    <row r="3" spans="2:6" x14ac:dyDescent="0.25">
      <c r="B3" t="s">
        <v>90</v>
      </c>
    </row>
    <row r="4" spans="2:6" x14ac:dyDescent="0.25">
      <c r="B4" t="s">
        <v>101</v>
      </c>
    </row>
    <row r="5" spans="2:6" x14ac:dyDescent="0.25">
      <c r="B5" s="154" t="s">
        <v>152</v>
      </c>
    </row>
    <row r="6" spans="2:6" x14ac:dyDescent="0.25">
      <c r="B6" s="1"/>
    </row>
    <row r="7" spans="2:6" x14ac:dyDescent="0.25">
      <c r="B7" s="1">
        <v>2023</v>
      </c>
    </row>
    <row r="8" spans="2:6" ht="20.25" thickBot="1" x14ac:dyDescent="0.35">
      <c r="B8" s="3" t="s">
        <v>265</v>
      </c>
      <c r="C8" s="5"/>
      <c r="D8" s="3"/>
      <c r="E8" s="3"/>
      <c r="F8" s="3"/>
    </row>
    <row r="9" spans="2:6" ht="15.75" thickTop="1" x14ac:dyDescent="0.25"/>
    <row r="10" spans="2:6" ht="15.75" thickBot="1" x14ac:dyDescent="0.3">
      <c r="B10" s="4"/>
      <c r="C10" s="7"/>
      <c r="D10" s="9"/>
    </row>
    <row r="11" spans="2:6" ht="15.75" hidden="1" thickBot="1" x14ac:dyDescent="0.3">
      <c r="B11" s="4" t="s">
        <v>15</v>
      </c>
      <c r="C11" s="7" t="s">
        <v>9</v>
      </c>
      <c r="D11" s="9">
        <f>1+D14</f>
        <v>1</v>
      </c>
    </row>
    <row r="12" spans="2:6" ht="15.75" hidden="1" thickBot="1" x14ac:dyDescent="0.3">
      <c r="B12" s="4" t="s">
        <v>13</v>
      </c>
      <c r="C12" s="7" t="s">
        <v>21</v>
      </c>
      <c r="D12" s="9">
        <f>SUM(D14:D21)</f>
        <v>1</v>
      </c>
    </row>
    <row r="13" spans="2:6" ht="15.75" hidden="1" thickBot="1" x14ac:dyDescent="0.3">
      <c r="B13" s="4"/>
      <c r="C13" s="7"/>
    </row>
    <row r="14" spans="2:6" ht="30.75" hidden="1" thickBot="1" x14ac:dyDescent="0.3">
      <c r="B14" s="15" t="s">
        <v>16</v>
      </c>
      <c r="C14" s="7"/>
      <c r="D14" s="14"/>
    </row>
    <row r="15" spans="2:6" ht="30.75" hidden="1" thickBot="1" x14ac:dyDescent="0.3">
      <c r="B15" s="15" t="s">
        <v>28</v>
      </c>
      <c r="C15" s="7"/>
      <c r="D15" s="14"/>
    </row>
    <row r="16" spans="2:6" ht="30.75" hidden="1" thickBot="1" x14ac:dyDescent="0.3">
      <c r="B16" s="15" t="s">
        <v>22</v>
      </c>
      <c r="C16" s="7"/>
      <c r="D16" s="14"/>
    </row>
    <row r="17" spans="1:6" ht="30.75" hidden="1" thickBot="1" x14ac:dyDescent="0.3">
      <c r="B17" s="15" t="s">
        <v>17</v>
      </c>
      <c r="C17" s="7"/>
      <c r="D17" s="14">
        <v>1</v>
      </c>
    </row>
    <row r="18" spans="1:6" ht="30.75" hidden="1" thickBot="1" x14ac:dyDescent="0.3">
      <c r="B18" s="15" t="s">
        <v>18</v>
      </c>
      <c r="C18" s="7"/>
      <c r="D18" s="14"/>
    </row>
    <row r="19" spans="1:6" ht="30.75" hidden="1" thickBot="1" x14ac:dyDescent="0.3">
      <c r="B19" s="15" t="s">
        <v>19</v>
      </c>
      <c r="C19" s="7"/>
      <c r="D19" s="14"/>
    </row>
    <row r="20" spans="1:6" ht="30.75" hidden="1" thickBot="1" x14ac:dyDescent="0.3">
      <c r="B20" s="15" t="s">
        <v>27</v>
      </c>
      <c r="C20" s="7"/>
      <c r="D20" s="14"/>
    </row>
    <row r="21" spans="1:6" ht="30.75" hidden="1" thickBot="1" x14ac:dyDescent="0.3">
      <c r="B21" s="15" t="s">
        <v>20</v>
      </c>
      <c r="C21" s="7"/>
      <c r="D21" s="14"/>
    </row>
    <row r="22" spans="1:6" ht="15.75" hidden="1" thickBot="1" x14ac:dyDescent="0.3">
      <c r="C22" s="7"/>
    </row>
    <row r="23" spans="1:6" ht="18" hidden="1" thickBot="1" x14ac:dyDescent="0.35">
      <c r="B23" s="2" t="s">
        <v>40</v>
      </c>
      <c r="C23" s="8"/>
      <c r="D23" s="2"/>
      <c r="E23" s="2"/>
      <c r="F23" s="2"/>
    </row>
    <row r="24" spans="1:6" ht="15.75" hidden="1" thickBot="1" x14ac:dyDescent="0.3">
      <c r="A24" t="str">
        <f>[1]re!B2</f>
        <v>Curs schimb MDL/EUR (şfîrşit an 2020)</v>
      </c>
      <c r="C24" s="7"/>
      <c r="D24" s="18">
        <f>[1]re!C2</f>
        <v>21.5</v>
      </c>
    </row>
    <row r="25" spans="1:6" ht="15.75" hidden="1" thickBot="1" x14ac:dyDescent="0.3">
      <c r="A25" t="str">
        <f>[1]re!B3</f>
        <v>Curs schimb MDL/USD (şfîrşit an 20205)</v>
      </c>
      <c r="C25" s="7"/>
      <c r="D25" s="18">
        <f>[1]re!C3</f>
        <v>20</v>
      </c>
    </row>
    <row r="26" spans="1:6" ht="15.75" hidden="1" thickBot="1" x14ac:dyDescent="0.3">
      <c r="C26" s="7"/>
      <c r="D26" s="7" t="s">
        <v>12</v>
      </c>
      <c r="E26" s="7" t="s">
        <v>10</v>
      </c>
      <c r="F26" s="7" t="s">
        <v>11</v>
      </c>
    </row>
    <row r="27" spans="1:6" ht="15.75" hidden="1" thickBot="1" x14ac:dyDescent="0.3">
      <c r="B27" s="4" t="s">
        <v>23</v>
      </c>
      <c r="C27" s="7" t="s">
        <v>1</v>
      </c>
      <c r="D27" s="9">
        <f>[1]re!C6*D24</f>
        <v>8600</v>
      </c>
      <c r="F27" s="10">
        <f>D27*E27</f>
        <v>0</v>
      </c>
    </row>
    <row r="28" spans="1:6" ht="15.75" hidden="1" thickBot="1" x14ac:dyDescent="0.3">
      <c r="B28" s="4" t="s">
        <v>2</v>
      </c>
      <c r="C28" s="7" t="s">
        <v>1</v>
      </c>
      <c r="D28" s="9">
        <f>[1]re!C8*D24</f>
        <v>2150</v>
      </c>
      <c r="F28" s="10">
        <f>D28*E28</f>
        <v>0</v>
      </c>
    </row>
    <row r="29" spans="1:6" ht="15.75" hidden="1" thickBot="1" x14ac:dyDescent="0.3">
      <c r="B29" s="4" t="s">
        <v>3</v>
      </c>
      <c r="C29" s="7" t="s">
        <v>1</v>
      </c>
      <c r="D29" s="9">
        <f>[1]re!C9*D24</f>
        <v>1075</v>
      </c>
      <c r="F29" s="10">
        <f>D29*E29</f>
        <v>0</v>
      </c>
    </row>
    <row r="30" spans="1:6" ht="15.75" hidden="1" thickBot="1" x14ac:dyDescent="0.3">
      <c r="B30" s="4" t="s">
        <v>4</v>
      </c>
      <c r="C30" s="7" t="s">
        <v>6</v>
      </c>
      <c r="D30" s="9">
        <f>[1]re!C10*D24</f>
        <v>6450</v>
      </c>
      <c r="F30" s="10">
        <f>D30*E30</f>
        <v>0</v>
      </c>
    </row>
    <row r="31" spans="1:6" ht="15.75" hidden="1" thickBot="1" x14ac:dyDescent="0.3">
      <c r="B31" s="4"/>
      <c r="C31" s="7"/>
      <c r="D31" s="9"/>
      <c r="F31" s="10"/>
    </row>
    <row r="32" spans="1:6" ht="15.75" hidden="1" thickBot="1" x14ac:dyDescent="0.3">
      <c r="B32" s="4" t="s">
        <v>24</v>
      </c>
      <c r="C32" s="7" t="s">
        <v>29</v>
      </c>
      <c r="D32" s="9">
        <f>[1]re!C7*D25</f>
        <v>30000</v>
      </c>
      <c r="F32" s="10">
        <f>D32*E32</f>
        <v>0</v>
      </c>
    </row>
    <row r="33" spans="2:30" ht="15.75" hidden="1" thickBot="1" x14ac:dyDescent="0.3">
      <c r="B33" s="4" t="s">
        <v>26</v>
      </c>
      <c r="C33" s="7" t="s">
        <v>29</v>
      </c>
      <c r="D33" s="9">
        <v>35</v>
      </c>
      <c r="F33" s="10">
        <f>D33*E33</f>
        <v>0</v>
      </c>
    </row>
    <row r="34" spans="2:30" ht="15.75" hidden="1" thickBot="1" x14ac:dyDescent="0.3">
      <c r="B34" s="4"/>
      <c r="C34" s="7"/>
      <c r="D34" s="9"/>
      <c r="F34" s="10"/>
    </row>
    <row r="35" spans="2:30" ht="15.75" hidden="1" thickBot="1" x14ac:dyDescent="0.3">
      <c r="B35" s="4" t="s">
        <v>36</v>
      </c>
      <c r="C35" s="7" t="s">
        <v>34</v>
      </c>
      <c r="D35" s="9">
        <v>100</v>
      </c>
      <c r="F35" s="10">
        <f>D35*E35</f>
        <v>0</v>
      </c>
    </row>
    <row r="36" spans="2:30" ht="15.75" hidden="1" thickBot="1" x14ac:dyDescent="0.3">
      <c r="B36" s="4" t="s">
        <v>33</v>
      </c>
      <c r="C36" s="7" t="s">
        <v>34</v>
      </c>
      <c r="D36" s="9">
        <v>8</v>
      </c>
      <c r="F36" s="10">
        <f>D36*E36</f>
        <v>0</v>
      </c>
    </row>
    <row r="37" spans="2:30" ht="15.75" hidden="1" thickBot="1" x14ac:dyDescent="0.3">
      <c r="B37" s="4"/>
      <c r="C37" s="7"/>
      <c r="D37" s="9"/>
      <c r="F37" s="10"/>
    </row>
    <row r="38" spans="2:30" ht="15.75" hidden="1" thickBot="1" x14ac:dyDescent="0.3">
      <c r="B38" s="4" t="s">
        <v>25</v>
      </c>
      <c r="C38" s="7" t="s">
        <v>31</v>
      </c>
      <c r="D38" s="9"/>
      <c r="F38" s="10">
        <f>SUM(F39:F42)</f>
        <v>0</v>
      </c>
    </row>
    <row r="39" spans="2:30" ht="15.75" hidden="1" thickBot="1" x14ac:dyDescent="0.3">
      <c r="B39" s="4" t="s">
        <v>32</v>
      </c>
      <c r="C39" s="7" t="s">
        <v>35</v>
      </c>
      <c r="D39" s="9">
        <f>[1]re!C11*D24</f>
        <v>3225</v>
      </c>
      <c r="F39" s="10">
        <f>D39*E39</f>
        <v>0</v>
      </c>
    </row>
    <row r="40" spans="2:30" ht="15.75" hidden="1" thickBot="1" x14ac:dyDescent="0.3">
      <c r="B40" s="4" t="s">
        <v>5</v>
      </c>
      <c r="C40" s="7" t="s">
        <v>35</v>
      </c>
      <c r="D40" s="19">
        <f>[1]re!C12*D24</f>
        <v>537.5</v>
      </c>
      <c r="F40" s="10">
        <f>D40*E40</f>
        <v>0</v>
      </c>
    </row>
    <row r="41" spans="2:30" ht="15.75" hidden="1" thickBot="1" x14ac:dyDescent="0.3">
      <c r="B41" s="4" t="s">
        <v>30</v>
      </c>
      <c r="C41" s="7" t="s">
        <v>29</v>
      </c>
      <c r="D41" s="9">
        <v>40</v>
      </c>
      <c r="F41" s="10">
        <f>D41*E41*E38</f>
        <v>0</v>
      </c>
    </row>
    <row r="42" spans="2:30" ht="15.75" hidden="1" thickBot="1" x14ac:dyDescent="0.3">
      <c r="B42" s="4" t="s">
        <v>7</v>
      </c>
      <c r="C42" s="7" t="s">
        <v>29</v>
      </c>
      <c r="D42" s="9">
        <v>20</v>
      </c>
      <c r="F42" s="10">
        <f>D42*E42*E38</f>
        <v>0</v>
      </c>
    </row>
    <row r="43" spans="2:30" ht="15.75" hidden="1" thickBot="1" x14ac:dyDescent="0.3">
      <c r="B43" s="4"/>
      <c r="F43" s="1"/>
    </row>
    <row r="44" spans="2:30" ht="15.75" hidden="1" thickBot="1" x14ac:dyDescent="0.3">
      <c r="B44" s="13" t="s">
        <v>8</v>
      </c>
      <c r="C44" s="12"/>
      <c r="D44" s="12"/>
      <c r="E44" s="12"/>
      <c r="F44" s="11">
        <f>SUM(F27:F38)</f>
        <v>0</v>
      </c>
    </row>
    <row r="45" spans="2:30" ht="15.75" hidden="1" thickBot="1" x14ac:dyDescent="0.3"/>
    <row r="46" spans="2:30" ht="18" thickBot="1" x14ac:dyDescent="0.35">
      <c r="B46" s="2" t="s">
        <v>75</v>
      </c>
      <c r="C46" s="8"/>
      <c r="D46" s="2"/>
      <c r="E46" s="2"/>
      <c r="F46" s="2"/>
      <c r="G46" s="294" t="s">
        <v>68</v>
      </c>
      <c r="H46" s="295"/>
      <c r="I46" s="295"/>
      <c r="J46" s="296"/>
      <c r="K46" s="291">
        <v>2021</v>
      </c>
      <c r="L46" s="292"/>
      <c r="M46" s="292"/>
      <c r="N46" s="293"/>
      <c r="O46" s="291">
        <v>2022</v>
      </c>
      <c r="P46" s="292"/>
      <c r="Q46" s="292"/>
      <c r="R46" s="293"/>
      <c r="S46" s="291">
        <v>2023</v>
      </c>
      <c r="T46" s="292"/>
      <c r="U46" s="292"/>
      <c r="V46" s="293"/>
      <c r="W46" s="291">
        <v>2024</v>
      </c>
      <c r="X46" s="292"/>
      <c r="Y46" s="292"/>
      <c r="Z46" s="293"/>
      <c r="AA46" s="291">
        <v>2025</v>
      </c>
      <c r="AB46" s="292"/>
      <c r="AC46" s="292"/>
      <c r="AD46" s="293"/>
    </row>
    <row r="47" spans="2:30" ht="16.5" thickTop="1" thickBot="1" x14ac:dyDescent="0.3">
      <c r="C47" s="7"/>
      <c r="G47" s="49" t="s">
        <v>39</v>
      </c>
      <c r="H47" s="47" t="s">
        <v>102</v>
      </c>
      <c r="I47" s="47" t="s">
        <v>66</v>
      </c>
      <c r="J47" s="54" t="s">
        <v>65</v>
      </c>
      <c r="K47" s="34" t="s">
        <v>39</v>
      </c>
      <c r="L47" s="33" t="s">
        <v>102</v>
      </c>
      <c r="M47" s="33" t="s">
        <v>66</v>
      </c>
      <c r="N47" s="35" t="s">
        <v>65</v>
      </c>
      <c r="O47" s="36" t="s">
        <v>39</v>
      </c>
      <c r="P47" s="33" t="s">
        <v>102</v>
      </c>
      <c r="Q47" s="43" t="s">
        <v>66</v>
      </c>
      <c r="R47" s="37" t="s">
        <v>65</v>
      </c>
      <c r="S47" s="39" t="s">
        <v>39</v>
      </c>
      <c r="T47" s="24" t="s">
        <v>102</v>
      </c>
      <c r="U47" s="24" t="s">
        <v>66</v>
      </c>
      <c r="V47" s="40" t="s">
        <v>65</v>
      </c>
      <c r="W47" s="42" t="s">
        <v>39</v>
      </c>
      <c r="X47" s="24" t="s">
        <v>102</v>
      </c>
      <c r="Y47" s="24" t="s">
        <v>66</v>
      </c>
      <c r="Z47" s="40" t="s">
        <v>65</v>
      </c>
      <c r="AA47" s="42" t="s">
        <v>39</v>
      </c>
      <c r="AB47" s="24" t="s">
        <v>102</v>
      </c>
      <c r="AC47" s="38" t="s">
        <v>66</v>
      </c>
      <c r="AD47" s="65" t="s">
        <v>65</v>
      </c>
    </row>
    <row r="48" spans="2:30" x14ac:dyDescent="0.25">
      <c r="C48" s="7"/>
      <c r="D48" s="7" t="s">
        <v>12</v>
      </c>
      <c r="E48" s="7" t="s">
        <v>10</v>
      </c>
      <c r="F48" s="7" t="s">
        <v>11</v>
      </c>
      <c r="G48" s="70"/>
      <c r="H48" s="71"/>
      <c r="I48" s="71"/>
      <c r="J48" s="69"/>
      <c r="K48" s="79"/>
      <c r="L48" s="96"/>
      <c r="M48" s="96"/>
      <c r="N48" s="97"/>
      <c r="O48" s="98"/>
      <c r="P48" s="96"/>
      <c r="Q48" s="96"/>
      <c r="R48" s="97"/>
      <c r="S48" s="98"/>
      <c r="T48" s="96"/>
      <c r="U48" s="71"/>
      <c r="V48" s="97"/>
      <c r="W48" s="98"/>
      <c r="X48" s="96"/>
      <c r="Y48" s="96"/>
      <c r="Z48" s="97"/>
      <c r="AA48" s="98"/>
      <c r="AB48" s="96"/>
      <c r="AC48" s="96"/>
      <c r="AD48" s="97"/>
    </row>
    <row r="49" spans="2:30" x14ac:dyDescent="0.25">
      <c r="B49" s="4" t="s">
        <v>208</v>
      </c>
      <c r="C49" s="7" t="s">
        <v>209</v>
      </c>
      <c r="D49" s="9">
        <v>1520</v>
      </c>
      <c r="E49">
        <v>42</v>
      </c>
      <c r="F49" s="53">
        <f>D49*E49</f>
        <v>63840</v>
      </c>
      <c r="G49" s="72">
        <f>SUM(H49:J49)</f>
        <v>63840</v>
      </c>
      <c r="H49" s="72">
        <f t="shared" ref="H49:J62" si="0">L49+P49+T49+X49+AB49</f>
        <v>63840</v>
      </c>
      <c r="I49" s="72">
        <f t="shared" si="0"/>
        <v>0</v>
      </c>
      <c r="J49" s="72">
        <f t="shared" si="0"/>
        <v>0</v>
      </c>
      <c r="K49" s="95">
        <f>SUM(L49:N49)</f>
        <v>31920</v>
      </c>
      <c r="L49" s="76">
        <f>D49*21</f>
        <v>31920</v>
      </c>
      <c r="M49" s="76"/>
      <c r="N49" s="69"/>
      <c r="O49" s="79">
        <f>SUM(P49:R49)</f>
        <v>31920</v>
      </c>
      <c r="P49" s="76">
        <f>D49*21</f>
        <v>31920</v>
      </c>
      <c r="Q49" s="76"/>
      <c r="R49" s="69"/>
      <c r="S49" s="79">
        <f>SUM(T49:V49)</f>
        <v>0</v>
      </c>
      <c r="T49" s="76"/>
      <c r="U49" s="73"/>
      <c r="V49" s="69"/>
      <c r="W49" s="79">
        <f>SUM(X49:Z50)</f>
        <v>0</v>
      </c>
      <c r="X49" s="76"/>
      <c r="Y49" s="76"/>
      <c r="Z49" s="69"/>
      <c r="AA49" s="79">
        <f>SUM(AB49:AD49)</f>
        <v>0</v>
      </c>
      <c r="AB49" s="76"/>
      <c r="AC49" s="76"/>
      <c r="AD49" s="69"/>
    </row>
    <row r="50" spans="2:30" x14ac:dyDescent="0.25">
      <c r="B50" s="4" t="s">
        <v>4</v>
      </c>
      <c r="C50" s="7" t="s">
        <v>6</v>
      </c>
      <c r="D50" s="9"/>
      <c r="E50">
        <v>0</v>
      </c>
      <c r="F50" s="53">
        <f>D50*E50</f>
        <v>0</v>
      </c>
      <c r="G50" s="72">
        <f t="shared" ref="G50:G62" si="1">SUM(H50:J50)</f>
        <v>0</v>
      </c>
      <c r="H50" s="72">
        <f t="shared" si="0"/>
        <v>0</v>
      </c>
      <c r="I50" s="73">
        <f t="shared" si="0"/>
        <v>0</v>
      </c>
      <c r="J50" s="73">
        <f t="shared" si="0"/>
        <v>0</v>
      </c>
      <c r="K50" s="95">
        <f t="shared" ref="K50:K62" si="2">SUM(L50:N50)</f>
        <v>0</v>
      </c>
      <c r="L50" s="76">
        <f t="shared" ref="L50:L62" si="3">F50</f>
        <v>0</v>
      </c>
      <c r="M50" s="76"/>
      <c r="N50" s="69"/>
      <c r="O50" s="79">
        <f t="shared" ref="O50:O62" si="4">SUM(P50:R50)</f>
        <v>0</v>
      </c>
      <c r="P50" s="76"/>
      <c r="Q50" s="76"/>
      <c r="R50" s="69"/>
      <c r="S50" s="79">
        <f t="shared" ref="S50:S62" si="5">SUM(T50:V50)</f>
        <v>0</v>
      </c>
      <c r="T50" s="76"/>
      <c r="U50" s="73"/>
      <c r="V50" s="69"/>
      <c r="W50" s="79">
        <f t="shared" ref="W50:W62" si="6">SUM(X50:Z51)</f>
        <v>0</v>
      </c>
      <c r="X50" s="76"/>
      <c r="Y50" s="76"/>
      <c r="Z50" s="69"/>
      <c r="AA50" s="79">
        <f t="shared" ref="AA50:AA62" si="7">SUM(AB50:AD50)</f>
        <v>0</v>
      </c>
      <c r="AB50" s="76"/>
      <c r="AC50" s="76"/>
      <c r="AD50" s="69"/>
    </row>
    <row r="51" spans="2:30" x14ac:dyDescent="0.25">
      <c r="B51" s="4"/>
      <c r="C51" s="7"/>
      <c r="D51" s="9"/>
      <c r="F51" s="53"/>
      <c r="G51" s="72">
        <f t="shared" si="1"/>
        <v>0</v>
      </c>
      <c r="H51" s="72">
        <f t="shared" si="0"/>
        <v>0</v>
      </c>
      <c r="I51" s="72">
        <f t="shared" si="0"/>
        <v>0</v>
      </c>
      <c r="J51" s="72">
        <f t="shared" si="0"/>
        <v>0</v>
      </c>
      <c r="K51" s="95">
        <f t="shared" si="2"/>
        <v>0</v>
      </c>
      <c r="L51" s="76">
        <f t="shared" si="3"/>
        <v>0</v>
      </c>
      <c r="M51" s="76"/>
      <c r="N51" s="69"/>
      <c r="O51" s="79">
        <f t="shared" si="4"/>
        <v>0</v>
      </c>
      <c r="P51" s="76"/>
      <c r="Q51" s="76"/>
      <c r="R51" s="69"/>
      <c r="S51" s="79">
        <f t="shared" si="5"/>
        <v>0</v>
      </c>
      <c r="T51" s="76"/>
      <c r="U51" s="73"/>
      <c r="V51" s="69"/>
      <c r="W51" s="79">
        <f t="shared" si="6"/>
        <v>0</v>
      </c>
      <c r="X51" s="76"/>
      <c r="Y51" s="76"/>
      <c r="Z51" s="69"/>
      <c r="AA51" s="79">
        <f t="shared" si="7"/>
        <v>0</v>
      </c>
      <c r="AB51" s="76"/>
      <c r="AC51" s="76"/>
      <c r="AD51" s="69"/>
    </row>
    <row r="52" spans="2:30" x14ac:dyDescent="0.25">
      <c r="B52" s="4" t="s">
        <v>78</v>
      </c>
      <c r="C52" s="7" t="s">
        <v>80</v>
      </c>
      <c r="D52" s="9"/>
      <c r="E52" s="52"/>
      <c r="F52" s="53">
        <f>D52*E52</f>
        <v>0</v>
      </c>
      <c r="G52" s="72">
        <f t="shared" si="1"/>
        <v>0</v>
      </c>
      <c r="H52" s="72">
        <f t="shared" si="0"/>
        <v>0</v>
      </c>
      <c r="I52" s="73">
        <f t="shared" si="0"/>
        <v>0</v>
      </c>
      <c r="J52" s="73">
        <f t="shared" si="0"/>
        <v>0</v>
      </c>
      <c r="K52" s="95">
        <f t="shared" si="2"/>
        <v>0</v>
      </c>
      <c r="L52" s="76">
        <f t="shared" si="3"/>
        <v>0</v>
      </c>
      <c r="M52" s="76"/>
      <c r="N52" s="69"/>
      <c r="O52" s="79">
        <f t="shared" si="4"/>
        <v>0</v>
      </c>
      <c r="P52" s="76"/>
      <c r="Q52" s="76"/>
      <c r="R52" s="69"/>
      <c r="S52" s="79">
        <f t="shared" si="5"/>
        <v>0</v>
      </c>
      <c r="T52" s="76"/>
      <c r="U52" s="73"/>
      <c r="V52" s="69"/>
      <c r="W52" s="79">
        <f t="shared" si="6"/>
        <v>0</v>
      </c>
      <c r="X52" s="76"/>
      <c r="Y52" s="76"/>
      <c r="Z52" s="69"/>
      <c r="AA52" s="79">
        <f t="shared" si="7"/>
        <v>0</v>
      </c>
      <c r="AB52" s="76"/>
      <c r="AC52" s="76"/>
      <c r="AD52" s="69"/>
    </row>
    <row r="53" spans="2:30" x14ac:dyDescent="0.25">
      <c r="B53" s="4" t="s">
        <v>79</v>
      </c>
      <c r="C53" s="7" t="s">
        <v>80</v>
      </c>
      <c r="D53" s="9"/>
      <c r="E53" s="52"/>
      <c r="F53" s="53">
        <f>D53*E53</f>
        <v>0</v>
      </c>
      <c r="G53" s="72">
        <f t="shared" si="1"/>
        <v>0</v>
      </c>
      <c r="H53" s="72">
        <f t="shared" si="0"/>
        <v>0</v>
      </c>
      <c r="I53" s="72">
        <f t="shared" si="0"/>
        <v>0</v>
      </c>
      <c r="J53" s="72">
        <f t="shared" si="0"/>
        <v>0</v>
      </c>
      <c r="K53" s="95">
        <f t="shared" si="2"/>
        <v>0</v>
      </c>
      <c r="L53" s="76">
        <f t="shared" si="3"/>
        <v>0</v>
      </c>
      <c r="M53" s="76"/>
      <c r="N53" s="69"/>
      <c r="O53" s="79">
        <f t="shared" si="4"/>
        <v>0</v>
      </c>
      <c r="P53" s="76"/>
      <c r="Q53" s="76"/>
      <c r="R53" s="69"/>
      <c r="S53" s="79">
        <f t="shared" si="5"/>
        <v>0</v>
      </c>
      <c r="T53" s="76"/>
      <c r="U53" s="73"/>
      <c r="V53" s="69"/>
      <c r="W53" s="79">
        <f t="shared" si="6"/>
        <v>0</v>
      </c>
      <c r="X53" s="76"/>
      <c r="Y53" s="76"/>
      <c r="Z53" s="69"/>
      <c r="AA53" s="79">
        <f t="shared" si="7"/>
        <v>0</v>
      </c>
      <c r="AB53" s="76"/>
      <c r="AC53" s="76"/>
      <c r="AD53" s="69"/>
    </row>
    <row r="54" spans="2:30" x14ac:dyDescent="0.25">
      <c r="B54" s="4"/>
      <c r="C54" s="7"/>
      <c r="D54" s="9"/>
      <c r="F54" s="53"/>
      <c r="G54" s="72">
        <f t="shared" si="1"/>
        <v>0</v>
      </c>
      <c r="H54" s="72">
        <f t="shared" si="0"/>
        <v>0</v>
      </c>
      <c r="I54" s="73">
        <f t="shared" si="0"/>
        <v>0</v>
      </c>
      <c r="J54" s="73">
        <f t="shared" si="0"/>
        <v>0</v>
      </c>
      <c r="K54" s="95">
        <f t="shared" si="2"/>
        <v>0</v>
      </c>
      <c r="L54" s="76">
        <f t="shared" si="3"/>
        <v>0</v>
      </c>
      <c r="M54" s="76"/>
      <c r="N54" s="69"/>
      <c r="O54" s="79">
        <f t="shared" si="4"/>
        <v>0</v>
      </c>
      <c r="P54" s="76"/>
      <c r="Q54" s="76"/>
      <c r="R54" s="69"/>
      <c r="S54" s="79">
        <f t="shared" si="5"/>
        <v>0</v>
      </c>
      <c r="T54" s="76"/>
      <c r="U54" s="73"/>
      <c r="V54" s="69"/>
      <c r="W54" s="79">
        <f t="shared" si="6"/>
        <v>0</v>
      </c>
      <c r="X54" s="76"/>
      <c r="Y54" s="76"/>
      <c r="Z54" s="69"/>
      <c r="AA54" s="79">
        <f t="shared" si="7"/>
        <v>0</v>
      </c>
      <c r="AB54" s="76"/>
      <c r="AC54" s="76"/>
      <c r="AD54" s="69"/>
    </row>
    <row r="55" spans="2:30" x14ac:dyDescent="0.25">
      <c r="B55" s="4" t="s">
        <v>81</v>
      </c>
      <c r="C55" s="7" t="s">
        <v>34</v>
      </c>
      <c r="D55" s="9"/>
      <c r="F55" s="53">
        <f>D55*E55</f>
        <v>0</v>
      </c>
      <c r="G55" s="72">
        <f t="shared" si="1"/>
        <v>0</v>
      </c>
      <c r="H55" s="72">
        <f t="shared" si="0"/>
        <v>0</v>
      </c>
      <c r="I55" s="72">
        <f t="shared" si="0"/>
        <v>0</v>
      </c>
      <c r="J55" s="72">
        <f t="shared" si="0"/>
        <v>0</v>
      </c>
      <c r="K55" s="95">
        <f t="shared" si="2"/>
        <v>0</v>
      </c>
      <c r="L55" s="76">
        <f t="shared" si="3"/>
        <v>0</v>
      </c>
      <c r="M55" s="76"/>
      <c r="N55" s="69"/>
      <c r="O55" s="79">
        <f t="shared" si="4"/>
        <v>0</v>
      </c>
      <c r="P55" s="76"/>
      <c r="Q55" s="76"/>
      <c r="R55" s="69">
        <f>F55/5</f>
        <v>0</v>
      </c>
      <c r="S55" s="79">
        <f t="shared" si="5"/>
        <v>0</v>
      </c>
      <c r="T55" s="76"/>
      <c r="U55" s="73"/>
      <c r="V55" s="69">
        <f>F55/5</f>
        <v>0</v>
      </c>
      <c r="W55" s="79">
        <f t="shared" si="6"/>
        <v>0</v>
      </c>
      <c r="X55" s="76"/>
      <c r="Y55" s="76"/>
      <c r="Z55" s="69">
        <f>F55/5</f>
        <v>0</v>
      </c>
      <c r="AA55" s="79">
        <f t="shared" si="7"/>
        <v>0</v>
      </c>
      <c r="AB55" s="76"/>
      <c r="AC55" s="76"/>
      <c r="AD55" s="69">
        <f>F55/5</f>
        <v>0</v>
      </c>
    </row>
    <row r="56" spans="2:30" x14ac:dyDescent="0.25">
      <c r="B56" s="4" t="s">
        <v>33</v>
      </c>
      <c r="C56" s="7" t="s">
        <v>34</v>
      </c>
      <c r="D56" s="9"/>
      <c r="E56">
        <v>0</v>
      </c>
      <c r="F56" s="53">
        <f>D56*E56</f>
        <v>0</v>
      </c>
      <c r="G56" s="72">
        <f t="shared" si="1"/>
        <v>0</v>
      </c>
      <c r="H56" s="72">
        <f t="shared" si="0"/>
        <v>0</v>
      </c>
      <c r="I56" s="73">
        <f t="shared" si="0"/>
        <v>0</v>
      </c>
      <c r="J56" s="73">
        <f t="shared" si="0"/>
        <v>0</v>
      </c>
      <c r="K56" s="95">
        <f t="shared" si="2"/>
        <v>0</v>
      </c>
      <c r="L56" s="76">
        <f t="shared" si="3"/>
        <v>0</v>
      </c>
      <c r="M56" s="76"/>
      <c r="N56" s="69"/>
      <c r="O56" s="79">
        <f t="shared" si="4"/>
        <v>0</v>
      </c>
      <c r="P56" s="76"/>
      <c r="Q56" s="76"/>
      <c r="R56" s="69"/>
      <c r="S56" s="79">
        <f t="shared" si="5"/>
        <v>0</v>
      </c>
      <c r="T56" s="76"/>
      <c r="U56" s="73"/>
      <c r="V56" s="69"/>
      <c r="W56" s="79">
        <f t="shared" si="6"/>
        <v>0</v>
      </c>
      <c r="X56" s="76"/>
      <c r="Y56" s="76"/>
      <c r="Z56" s="69"/>
      <c r="AA56" s="79">
        <f t="shared" si="7"/>
        <v>0</v>
      </c>
      <c r="AB56" s="76"/>
      <c r="AC56" s="76"/>
      <c r="AD56" s="69"/>
    </row>
    <row r="57" spans="2:30" x14ac:dyDescent="0.25">
      <c r="B57" s="4"/>
      <c r="C57" s="7"/>
      <c r="D57" s="9"/>
      <c r="F57" s="53"/>
      <c r="G57" s="72">
        <f t="shared" si="1"/>
        <v>0</v>
      </c>
      <c r="H57" s="72">
        <f t="shared" si="0"/>
        <v>0</v>
      </c>
      <c r="I57" s="72">
        <f t="shared" si="0"/>
        <v>0</v>
      </c>
      <c r="J57" s="72">
        <f t="shared" si="0"/>
        <v>0</v>
      </c>
      <c r="K57" s="95">
        <f t="shared" si="2"/>
        <v>0</v>
      </c>
      <c r="L57" s="76">
        <f t="shared" si="3"/>
        <v>0</v>
      </c>
      <c r="M57" s="76"/>
      <c r="N57" s="69"/>
      <c r="O57" s="79">
        <f t="shared" si="4"/>
        <v>0</v>
      </c>
      <c r="P57" s="76"/>
      <c r="Q57" s="76"/>
      <c r="R57" s="69"/>
      <c r="S57" s="79">
        <f t="shared" si="5"/>
        <v>0</v>
      </c>
      <c r="T57" s="76"/>
      <c r="U57" s="73"/>
      <c r="V57" s="69"/>
      <c r="W57" s="79">
        <f t="shared" si="6"/>
        <v>0</v>
      </c>
      <c r="X57" s="76"/>
      <c r="Y57" s="76"/>
      <c r="Z57" s="69"/>
      <c r="AA57" s="79">
        <f t="shared" si="7"/>
        <v>0</v>
      </c>
      <c r="AB57" s="76"/>
      <c r="AC57" s="76"/>
      <c r="AD57" s="69"/>
    </row>
    <row r="58" spans="2:30" x14ac:dyDescent="0.25">
      <c r="B58" s="4" t="s">
        <v>25</v>
      </c>
      <c r="C58" s="7" t="s">
        <v>31</v>
      </c>
      <c r="D58" s="9"/>
      <c r="E58">
        <v>0</v>
      </c>
      <c r="F58" s="53">
        <f>SUM(F59:F62)</f>
        <v>0</v>
      </c>
      <c r="G58" s="72">
        <f t="shared" si="1"/>
        <v>0</v>
      </c>
      <c r="H58" s="72">
        <f t="shared" si="0"/>
        <v>0</v>
      </c>
      <c r="I58" s="73">
        <f t="shared" si="0"/>
        <v>0</v>
      </c>
      <c r="J58" s="73">
        <f t="shared" si="0"/>
        <v>0</v>
      </c>
      <c r="K58" s="95">
        <f t="shared" si="2"/>
        <v>0</v>
      </c>
      <c r="L58" s="76">
        <f t="shared" si="3"/>
        <v>0</v>
      </c>
      <c r="M58" s="76"/>
      <c r="N58" s="69"/>
      <c r="O58" s="79">
        <f t="shared" si="4"/>
        <v>0</v>
      </c>
      <c r="P58" s="76"/>
      <c r="Q58" s="76"/>
      <c r="R58" s="69"/>
      <c r="S58" s="79">
        <f t="shared" si="5"/>
        <v>0</v>
      </c>
      <c r="T58" s="76"/>
      <c r="U58" s="73"/>
      <c r="V58" s="69"/>
      <c r="W58" s="79">
        <f t="shared" si="6"/>
        <v>0</v>
      </c>
      <c r="X58" s="76"/>
      <c r="Y58" s="76"/>
      <c r="Z58" s="69"/>
      <c r="AA58" s="79">
        <f t="shared" si="7"/>
        <v>0</v>
      </c>
      <c r="AB58" s="76"/>
      <c r="AC58" s="76"/>
      <c r="AD58" s="69"/>
    </row>
    <row r="59" spans="2:30" x14ac:dyDescent="0.25">
      <c r="B59" s="4" t="s">
        <v>32</v>
      </c>
      <c r="C59" s="7" t="s">
        <v>35</v>
      </c>
      <c r="D59" s="19"/>
      <c r="E59">
        <v>0</v>
      </c>
      <c r="F59" s="53">
        <f>D59*E59</f>
        <v>0</v>
      </c>
      <c r="G59" s="72">
        <f t="shared" si="1"/>
        <v>0</v>
      </c>
      <c r="H59" s="72">
        <f t="shared" si="0"/>
        <v>0</v>
      </c>
      <c r="I59" s="72">
        <f t="shared" si="0"/>
        <v>0</v>
      </c>
      <c r="J59" s="72">
        <f t="shared" si="0"/>
        <v>0</v>
      </c>
      <c r="K59" s="95">
        <f t="shared" si="2"/>
        <v>0</v>
      </c>
      <c r="L59" s="76">
        <f t="shared" si="3"/>
        <v>0</v>
      </c>
      <c r="M59" s="76"/>
      <c r="N59" s="69"/>
      <c r="O59" s="79">
        <f t="shared" si="4"/>
        <v>0</v>
      </c>
      <c r="P59" s="76"/>
      <c r="Q59" s="76"/>
      <c r="R59" s="69"/>
      <c r="S59" s="79">
        <f t="shared" si="5"/>
        <v>0</v>
      </c>
      <c r="T59" s="76"/>
      <c r="U59" s="73"/>
      <c r="V59" s="69"/>
      <c r="W59" s="79">
        <f t="shared" si="6"/>
        <v>0</v>
      </c>
      <c r="X59" s="76"/>
      <c r="Y59" s="76"/>
      <c r="Z59" s="69"/>
      <c r="AA59" s="79">
        <f t="shared" si="7"/>
        <v>0</v>
      </c>
      <c r="AB59" s="76"/>
      <c r="AC59" s="76"/>
      <c r="AD59" s="69"/>
    </row>
    <row r="60" spans="2:30" x14ac:dyDescent="0.25">
      <c r="B60" s="4" t="s">
        <v>5</v>
      </c>
      <c r="C60" s="7" t="s">
        <v>35</v>
      </c>
      <c r="D60" s="19"/>
      <c r="E60">
        <v>0</v>
      </c>
      <c r="F60" s="53">
        <f>D60*E60</f>
        <v>0</v>
      </c>
      <c r="G60" s="72">
        <f t="shared" si="1"/>
        <v>0</v>
      </c>
      <c r="H60" s="72">
        <f t="shared" si="0"/>
        <v>0</v>
      </c>
      <c r="I60" s="73">
        <f t="shared" si="0"/>
        <v>0</v>
      </c>
      <c r="J60" s="73">
        <f t="shared" si="0"/>
        <v>0</v>
      </c>
      <c r="K60" s="95">
        <f t="shared" si="2"/>
        <v>0</v>
      </c>
      <c r="L60" s="76">
        <f t="shared" si="3"/>
        <v>0</v>
      </c>
      <c r="M60" s="76"/>
      <c r="N60" s="69"/>
      <c r="O60" s="79">
        <f t="shared" si="4"/>
        <v>0</v>
      </c>
      <c r="P60" s="76"/>
      <c r="Q60" s="76"/>
      <c r="R60" s="69"/>
      <c r="S60" s="79">
        <f t="shared" si="5"/>
        <v>0</v>
      </c>
      <c r="T60" s="76"/>
      <c r="U60" s="73"/>
      <c r="V60" s="69"/>
      <c r="W60" s="79">
        <f t="shared" si="6"/>
        <v>0</v>
      </c>
      <c r="X60" s="76"/>
      <c r="Y60" s="76"/>
      <c r="Z60" s="69"/>
      <c r="AA60" s="79">
        <f t="shared" si="7"/>
        <v>0</v>
      </c>
      <c r="AB60" s="76"/>
      <c r="AC60" s="76"/>
      <c r="AD60" s="69"/>
    </row>
    <row r="61" spans="2:30" x14ac:dyDescent="0.25">
      <c r="B61" s="4" t="s">
        <v>30</v>
      </c>
      <c r="C61" s="7" t="s">
        <v>29</v>
      </c>
      <c r="D61" s="9"/>
      <c r="E61">
        <v>0</v>
      </c>
      <c r="F61" s="53">
        <f>D61*E61*E58</f>
        <v>0</v>
      </c>
      <c r="G61" s="72">
        <f t="shared" si="1"/>
        <v>0</v>
      </c>
      <c r="H61" s="72">
        <f t="shared" si="0"/>
        <v>0</v>
      </c>
      <c r="I61" s="72">
        <f t="shared" si="0"/>
        <v>0</v>
      </c>
      <c r="J61" s="72">
        <f t="shared" si="0"/>
        <v>0</v>
      </c>
      <c r="K61" s="95">
        <f t="shared" si="2"/>
        <v>0</v>
      </c>
      <c r="L61" s="76">
        <f t="shared" si="3"/>
        <v>0</v>
      </c>
      <c r="M61" s="76"/>
      <c r="N61" s="69"/>
      <c r="O61" s="79">
        <f t="shared" si="4"/>
        <v>0</v>
      </c>
      <c r="P61" s="76"/>
      <c r="Q61" s="76"/>
      <c r="R61" s="69"/>
      <c r="S61" s="79">
        <f t="shared" si="5"/>
        <v>0</v>
      </c>
      <c r="T61" s="76"/>
      <c r="U61" s="73"/>
      <c r="V61" s="69"/>
      <c r="W61" s="79">
        <f t="shared" si="6"/>
        <v>0</v>
      </c>
      <c r="X61" s="76"/>
      <c r="Y61" s="76"/>
      <c r="Z61" s="69"/>
      <c r="AA61" s="79">
        <f t="shared" si="7"/>
        <v>0</v>
      </c>
      <c r="AB61" s="76"/>
      <c r="AC61" s="76"/>
      <c r="AD61" s="69"/>
    </row>
    <row r="62" spans="2:30" x14ac:dyDescent="0.25">
      <c r="B62" s="4" t="s">
        <v>7</v>
      </c>
      <c r="C62" s="7" t="s">
        <v>29</v>
      </c>
      <c r="D62" s="9"/>
      <c r="E62">
        <v>0</v>
      </c>
      <c r="F62" s="53">
        <f>D62*E62*E58</f>
        <v>0</v>
      </c>
      <c r="G62" s="72">
        <f t="shared" si="1"/>
        <v>0</v>
      </c>
      <c r="H62" s="72">
        <f t="shared" si="0"/>
        <v>0</v>
      </c>
      <c r="I62" s="72">
        <f t="shared" si="0"/>
        <v>0</v>
      </c>
      <c r="J62" s="72">
        <f t="shared" si="0"/>
        <v>0</v>
      </c>
      <c r="K62" s="95">
        <f t="shared" si="2"/>
        <v>0</v>
      </c>
      <c r="L62" s="76">
        <f t="shared" si="3"/>
        <v>0</v>
      </c>
      <c r="M62" s="76"/>
      <c r="N62" s="69"/>
      <c r="O62" s="79">
        <f t="shared" si="4"/>
        <v>0</v>
      </c>
      <c r="P62" s="76"/>
      <c r="Q62" s="76"/>
      <c r="R62" s="69"/>
      <c r="S62" s="79">
        <f t="shared" si="5"/>
        <v>0</v>
      </c>
      <c r="T62" s="76"/>
      <c r="U62" s="73"/>
      <c r="V62" s="69"/>
      <c r="W62" s="79">
        <f t="shared" si="6"/>
        <v>0</v>
      </c>
      <c r="X62" s="76"/>
      <c r="Y62" s="76"/>
      <c r="Z62" s="69"/>
      <c r="AA62" s="79">
        <f t="shared" si="7"/>
        <v>0</v>
      </c>
      <c r="AB62" s="76"/>
      <c r="AC62" s="76"/>
      <c r="AD62" s="69"/>
    </row>
    <row r="63" spans="2:30" ht="15.75" thickBot="1" x14ac:dyDescent="0.3">
      <c r="B63" s="4"/>
      <c r="F63" s="1"/>
      <c r="G63" s="73"/>
      <c r="H63" s="73"/>
      <c r="I63" s="73"/>
      <c r="J63" s="73"/>
      <c r="K63" s="95"/>
      <c r="L63" s="76"/>
      <c r="M63" s="76"/>
      <c r="N63" s="69"/>
      <c r="O63" s="79"/>
      <c r="P63" s="76"/>
      <c r="Q63" s="76"/>
      <c r="R63" s="69"/>
      <c r="S63" s="79"/>
      <c r="T63" s="76"/>
      <c r="U63" s="73"/>
      <c r="V63" s="69"/>
      <c r="W63" s="79"/>
      <c r="X63" s="76"/>
      <c r="Y63" s="76"/>
      <c r="Z63" s="69"/>
      <c r="AA63" s="79"/>
      <c r="AB63" s="76"/>
      <c r="AC63" s="76"/>
      <c r="AD63" s="69"/>
    </row>
    <row r="64" spans="2:30" ht="15.75" thickBot="1" x14ac:dyDescent="0.3">
      <c r="B64" s="13" t="s">
        <v>8</v>
      </c>
      <c r="C64" s="12"/>
      <c r="D64" s="12"/>
      <c r="E64" s="12"/>
      <c r="F64" s="21">
        <f>SUM(F49:F58)</f>
        <v>63840</v>
      </c>
      <c r="G64" s="75">
        <f t="shared" ref="G64:I64" si="8">SUM(G49:G62)</f>
        <v>63840</v>
      </c>
      <c r="H64" s="75">
        <f t="shared" si="8"/>
        <v>63840</v>
      </c>
      <c r="I64" s="75">
        <f t="shared" si="8"/>
        <v>0</v>
      </c>
      <c r="J64" s="75">
        <f>SUM(J49:J62)</f>
        <v>0</v>
      </c>
      <c r="K64" s="75">
        <f t="shared" ref="K64:M64" si="9">SUM(K49:K62)</f>
        <v>31920</v>
      </c>
      <c r="L64" s="75">
        <f t="shared" si="9"/>
        <v>31920</v>
      </c>
      <c r="M64" s="75">
        <f t="shared" si="9"/>
        <v>0</v>
      </c>
      <c r="N64" s="75">
        <f>SUM(N49:N62)</f>
        <v>0</v>
      </c>
      <c r="O64" s="75">
        <f t="shared" ref="O64:Q64" si="10">SUM(O49:O63)</f>
        <v>31920</v>
      </c>
      <c r="P64" s="75">
        <f t="shared" si="10"/>
        <v>31920</v>
      </c>
      <c r="Q64" s="75">
        <f t="shared" si="10"/>
        <v>0</v>
      </c>
      <c r="R64" s="75">
        <f>SUM(R49:R63)</f>
        <v>0</v>
      </c>
      <c r="S64" s="75">
        <f t="shared" ref="S64:U64" si="11">SUM(S49:S62)</f>
        <v>0</v>
      </c>
      <c r="T64" s="75">
        <f t="shared" si="11"/>
        <v>0</v>
      </c>
      <c r="U64" s="75">
        <f t="shared" si="11"/>
        <v>0</v>
      </c>
      <c r="V64" s="75">
        <f>SUM(V49:V62)</f>
        <v>0</v>
      </c>
      <c r="W64" s="75">
        <f t="shared" ref="W64:Y64" si="12">SUM(W49:W62)</f>
        <v>0</v>
      </c>
      <c r="X64" s="75">
        <f t="shared" si="12"/>
        <v>0</v>
      </c>
      <c r="Y64" s="75">
        <f t="shared" si="12"/>
        <v>0</v>
      </c>
      <c r="Z64" s="75">
        <f>SUM(Z49:Z62)</f>
        <v>0</v>
      </c>
      <c r="AA64" s="75">
        <f t="shared" ref="AA64:AC64" si="13">SUM(AA49:AA62)</f>
        <v>0</v>
      </c>
      <c r="AB64" s="75">
        <f t="shared" si="13"/>
        <v>0</v>
      </c>
      <c r="AC64" s="75">
        <f t="shared" si="13"/>
        <v>0</v>
      </c>
      <c r="AD64" s="75">
        <f>SUM(AD49:AD62)</f>
        <v>0</v>
      </c>
    </row>
    <row r="68" spans="6:6" x14ac:dyDescent="0.25">
      <c r="F68" s="16"/>
    </row>
    <row r="69" spans="6:6" x14ac:dyDescent="0.25">
      <c r="F69" s="16"/>
    </row>
    <row r="70" spans="6:6" x14ac:dyDescent="0.25">
      <c r="F70" s="16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25" right="0.25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1"/>
  <sheetViews>
    <sheetView zoomScale="80" zoomScaleNormal="80" workbookViewId="0">
      <selection activeCell="B1" sqref="B1"/>
    </sheetView>
  </sheetViews>
  <sheetFormatPr defaultRowHeight="15" x14ac:dyDescent="0.25"/>
  <cols>
    <col min="1" max="1" width="5" customWidth="1"/>
    <col min="2" max="2" width="33.5703125" bestFit="1" customWidth="1"/>
    <col min="3" max="3" width="9" style="6" bestFit="1" customWidth="1"/>
    <col min="6" max="6" width="15" customWidth="1"/>
    <col min="7" max="7" width="11.85546875" customWidth="1"/>
    <col min="10" max="10" width="15" customWidth="1"/>
    <col min="11" max="11" width="13.28515625" customWidth="1"/>
    <col min="14" max="14" width="12.28515625" customWidth="1"/>
  </cols>
  <sheetData>
    <row r="2" spans="2:6" x14ac:dyDescent="0.25">
      <c r="B2" t="s">
        <v>89</v>
      </c>
    </row>
    <row r="3" spans="2:6" x14ac:dyDescent="0.25">
      <c r="B3" t="s">
        <v>90</v>
      </c>
    </row>
    <row r="4" spans="2:6" x14ac:dyDescent="0.25">
      <c r="B4" t="s">
        <v>101</v>
      </c>
    </row>
    <row r="5" spans="2:6" x14ac:dyDescent="0.25">
      <c r="B5" s="153" t="s">
        <v>153</v>
      </c>
    </row>
    <row r="6" spans="2:6" x14ac:dyDescent="0.25">
      <c r="B6" s="1"/>
    </row>
    <row r="7" spans="2:6" x14ac:dyDescent="0.25">
      <c r="B7" s="1">
        <v>2022</v>
      </c>
    </row>
    <row r="8" spans="2:6" ht="20.25" thickBot="1" x14ac:dyDescent="0.35">
      <c r="B8" s="3"/>
      <c r="C8" s="5"/>
      <c r="D8" s="3"/>
      <c r="E8" s="3"/>
      <c r="F8" s="3"/>
    </row>
    <row r="9" spans="2:6" ht="15.75" thickTop="1" x14ac:dyDescent="0.25">
      <c r="B9" t="s">
        <v>211</v>
      </c>
    </row>
    <row r="10" spans="2:6" ht="15.75" thickBot="1" x14ac:dyDescent="0.3">
      <c r="B10" s="4"/>
      <c r="C10" s="7"/>
      <c r="D10" s="9"/>
    </row>
    <row r="11" spans="2:6" ht="15.75" hidden="1" thickBot="1" x14ac:dyDescent="0.3">
      <c r="B11" s="4" t="s">
        <v>15</v>
      </c>
      <c r="C11" s="7" t="s">
        <v>9</v>
      </c>
      <c r="D11" s="9">
        <f>1+D14</f>
        <v>1</v>
      </c>
    </row>
    <row r="12" spans="2:6" ht="15.75" hidden="1" thickBot="1" x14ac:dyDescent="0.3">
      <c r="B12" s="4" t="s">
        <v>13</v>
      </c>
      <c r="C12" s="7" t="s">
        <v>21</v>
      </c>
      <c r="D12" s="9">
        <f>SUM(D14:D21)</f>
        <v>1</v>
      </c>
    </row>
    <row r="13" spans="2:6" ht="15.75" hidden="1" thickBot="1" x14ac:dyDescent="0.3">
      <c r="B13" s="4"/>
      <c r="C13" s="7"/>
    </row>
    <row r="14" spans="2:6" ht="30.75" hidden="1" thickBot="1" x14ac:dyDescent="0.3">
      <c r="B14" s="15" t="s">
        <v>16</v>
      </c>
      <c r="C14" s="7"/>
      <c r="D14" s="14"/>
    </row>
    <row r="15" spans="2:6" ht="30.75" hidden="1" thickBot="1" x14ac:dyDescent="0.3">
      <c r="B15" s="15" t="s">
        <v>28</v>
      </c>
      <c r="C15" s="7"/>
      <c r="D15" s="14"/>
    </row>
    <row r="16" spans="2:6" ht="30.75" hidden="1" thickBot="1" x14ac:dyDescent="0.3">
      <c r="B16" s="15" t="s">
        <v>22</v>
      </c>
      <c r="C16" s="7"/>
      <c r="D16" s="14"/>
    </row>
    <row r="17" spans="1:6" ht="30.75" hidden="1" thickBot="1" x14ac:dyDescent="0.3">
      <c r="B17" s="15" t="s">
        <v>17</v>
      </c>
      <c r="C17" s="7"/>
      <c r="D17" s="14">
        <v>1</v>
      </c>
    </row>
    <row r="18" spans="1:6" ht="30.75" hidden="1" thickBot="1" x14ac:dyDescent="0.3">
      <c r="B18" s="15" t="s">
        <v>18</v>
      </c>
      <c r="C18" s="7"/>
      <c r="D18" s="14"/>
    </row>
    <row r="19" spans="1:6" ht="30.75" hidden="1" thickBot="1" x14ac:dyDescent="0.3">
      <c r="B19" s="15" t="s">
        <v>19</v>
      </c>
      <c r="C19" s="7"/>
      <c r="D19" s="14"/>
    </row>
    <row r="20" spans="1:6" ht="30.75" hidden="1" thickBot="1" x14ac:dyDescent="0.3">
      <c r="B20" s="15" t="s">
        <v>27</v>
      </c>
      <c r="C20" s="7"/>
      <c r="D20" s="14"/>
    </row>
    <row r="21" spans="1:6" ht="30.75" hidden="1" thickBot="1" x14ac:dyDescent="0.3">
      <c r="B21" s="15" t="s">
        <v>20</v>
      </c>
      <c r="C21" s="7"/>
      <c r="D21" s="14"/>
    </row>
    <row r="22" spans="1:6" ht="15.75" hidden="1" thickBot="1" x14ac:dyDescent="0.3">
      <c r="C22" s="7"/>
    </row>
    <row r="23" spans="1:6" ht="18" hidden="1" thickBot="1" x14ac:dyDescent="0.35">
      <c r="B23" s="2" t="s">
        <v>40</v>
      </c>
      <c r="C23" s="8"/>
      <c r="D23" s="2"/>
      <c r="E23" s="2"/>
      <c r="F23" s="2"/>
    </row>
    <row r="24" spans="1:6" ht="15.75" hidden="1" thickBot="1" x14ac:dyDescent="0.3">
      <c r="A24" t="str">
        <f>[1]re!B2</f>
        <v>Curs schimb MDL/EUR (şfîrşit an 2020)</v>
      </c>
      <c r="C24" s="7"/>
      <c r="D24" s="18">
        <f>[1]re!C2</f>
        <v>21.5</v>
      </c>
    </row>
    <row r="25" spans="1:6" ht="15.75" hidden="1" thickBot="1" x14ac:dyDescent="0.3">
      <c r="A25" t="str">
        <f>[1]re!B3</f>
        <v>Curs schimb MDL/USD (şfîrşit an 20205)</v>
      </c>
      <c r="C25" s="7"/>
      <c r="D25" s="18">
        <f>[1]re!C3</f>
        <v>20</v>
      </c>
    </row>
    <row r="26" spans="1:6" ht="15.75" hidden="1" thickBot="1" x14ac:dyDescent="0.3">
      <c r="C26" s="7"/>
      <c r="D26" s="7" t="s">
        <v>12</v>
      </c>
      <c r="E26" s="7" t="s">
        <v>10</v>
      </c>
      <c r="F26" s="7" t="s">
        <v>11</v>
      </c>
    </row>
    <row r="27" spans="1:6" ht="15.75" hidden="1" thickBot="1" x14ac:dyDescent="0.3">
      <c r="B27" s="4" t="s">
        <v>23</v>
      </c>
      <c r="C27" s="7" t="s">
        <v>1</v>
      </c>
      <c r="D27" s="9">
        <f>[1]re!C6*D24</f>
        <v>8600</v>
      </c>
      <c r="F27" s="10">
        <f>D27*E27</f>
        <v>0</v>
      </c>
    </row>
    <row r="28" spans="1:6" ht="15.75" hidden="1" thickBot="1" x14ac:dyDescent="0.3">
      <c r="B28" s="4" t="s">
        <v>2</v>
      </c>
      <c r="C28" s="7" t="s">
        <v>1</v>
      </c>
      <c r="D28" s="9">
        <f>[1]re!C8*D24</f>
        <v>2150</v>
      </c>
      <c r="F28" s="10">
        <f>D28*E28</f>
        <v>0</v>
      </c>
    </row>
    <row r="29" spans="1:6" ht="15.75" hidden="1" thickBot="1" x14ac:dyDescent="0.3">
      <c r="B29" s="4" t="s">
        <v>3</v>
      </c>
      <c r="C29" s="7" t="s">
        <v>1</v>
      </c>
      <c r="D29" s="9">
        <f>[1]re!C9*D24</f>
        <v>1075</v>
      </c>
      <c r="F29" s="10">
        <f>D29*E29</f>
        <v>0</v>
      </c>
    </row>
    <row r="30" spans="1:6" ht="15.75" hidden="1" thickBot="1" x14ac:dyDescent="0.3">
      <c r="B30" s="4" t="s">
        <v>4</v>
      </c>
      <c r="C30" s="7" t="s">
        <v>6</v>
      </c>
      <c r="D30" s="9">
        <f>[1]re!C10*D24</f>
        <v>6450</v>
      </c>
      <c r="F30" s="10">
        <f>D30*E30</f>
        <v>0</v>
      </c>
    </row>
    <row r="31" spans="1:6" ht="15.75" hidden="1" thickBot="1" x14ac:dyDescent="0.3">
      <c r="B31" s="4"/>
      <c r="C31" s="7"/>
      <c r="D31" s="9"/>
      <c r="F31" s="10"/>
    </row>
    <row r="32" spans="1:6" ht="15.75" hidden="1" thickBot="1" x14ac:dyDescent="0.3">
      <c r="B32" s="4" t="s">
        <v>24</v>
      </c>
      <c r="C32" s="7" t="s">
        <v>29</v>
      </c>
      <c r="D32" s="9">
        <f>[1]re!C7*D25</f>
        <v>30000</v>
      </c>
      <c r="F32" s="10">
        <f>D32*E32</f>
        <v>0</v>
      </c>
    </row>
    <row r="33" spans="2:30" ht="15.75" hidden="1" thickBot="1" x14ac:dyDescent="0.3">
      <c r="B33" s="4" t="s">
        <v>26</v>
      </c>
      <c r="C33" s="7" t="s">
        <v>29</v>
      </c>
      <c r="D33" s="9">
        <v>35</v>
      </c>
      <c r="F33" s="10">
        <f>D33*E33</f>
        <v>0</v>
      </c>
    </row>
    <row r="34" spans="2:30" ht="15.75" hidden="1" thickBot="1" x14ac:dyDescent="0.3">
      <c r="B34" s="4"/>
      <c r="C34" s="7"/>
      <c r="D34" s="9"/>
      <c r="F34" s="10"/>
    </row>
    <row r="35" spans="2:30" ht="15.75" hidden="1" thickBot="1" x14ac:dyDescent="0.3">
      <c r="B35" s="4" t="s">
        <v>36</v>
      </c>
      <c r="C35" s="7" t="s">
        <v>34</v>
      </c>
      <c r="D35" s="9">
        <v>100</v>
      </c>
      <c r="F35" s="10">
        <f>D35*E35</f>
        <v>0</v>
      </c>
    </row>
    <row r="36" spans="2:30" ht="15.75" hidden="1" thickBot="1" x14ac:dyDescent="0.3">
      <c r="B36" s="4" t="s">
        <v>33</v>
      </c>
      <c r="C36" s="7" t="s">
        <v>34</v>
      </c>
      <c r="D36" s="9">
        <v>8</v>
      </c>
      <c r="F36" s="10">
        <f>D36*E36</f>
        <v>0</v>
      </c>
    </row>
    <row r="37" spans="2:30" ht="15.75" hidden="1" thickBot="1" x14ac:dyDescent="0.3">
      <c r="B37" s="4"/>
      <c r="C37" s="7"/>
      <c r="D37" s="9"/>
      <c r="F37" s="10"/>
    </row>
    <row r="38" spans="2:30" ht="15.75" hidden="1" thickBot="1" x14ac:dyDescent="0.3">
      <c r="B38" s="4" t="s">
        <v>25</v>
      </c>
      <c r="C38" s="7" t="s">
        <v>31</v>
      </c>
      <c r="D38" s="9"/>
      <c r="F38" s="10">
        <f>SUM(F39:F42)</f>
        <v>0</v>
      </c>
    </row>
    <row r="39" spans="2:30" ht="15.75" hidden="1" thickBot="1" x14ac:dyDescent="0.3">
      <c r="B39" s="4" t="s">
        <v>32</v>
      </c>
      <c r="C39" s="7" t="s">
        <v>35</v>
      </c>
      <c r="D39" s="9">
        <f>[1]re!C11*D24</f>
        <v>3225</v>
      </c>
      <c r="F39" s="10">
        <f>D39*E39</f>
        <v>0</v>
      </c>
    </row>
    <row r="40" spans="2:30" ht="15.75" hidden="1" thickBot="1" x14ac:dyDescent="0.3">
      <c r="B40" s="4" t="s">
        <v>5</v>
      </c>
      <c r="C40" s="7" t="s">
        <v>35</v>
      </c>
      <c r="D40" s="19">
        <f>[1]re!C12*D24</f>
        <v>537.5</v>
      </c>
      <c r="F40" s="10">
        <f>D40*E40</f>
        <v>0</v>
      </c>
    </row>
    <row r="41" spans="2:30" ht="15.75" hidden="1" thickBot="1" x14ac:dyDescent="0.3">
      <c r="B41" s="4" t="s">
        <v>30</v>
      </c>
      <c r="C41" s="7" t="s">
        <v>29</v>
      </c>
      <c r="D41" s="9">
        <v>40</v>
      </c>
      <c r="F41" s="10">
        <f>D41*E41*E38</f>
        <v>0</v>
      </c>
    </row>
    <row r="42" spans="2:30" ht="15.75" hidden="1" thickBot="1" x14ac:dyDescent="0.3">
      <c r="B42" s="4" t="s">
        <v>7</v>
      </c>
      <c r="C42" s="7" t="s">
        <v>29</v>
      </c>
      <c r="D42" s="9">
        <v>20</v>
      </c>
      <c r="F42" s="10">
        <f>D42*E42*E38</f>
        <v>0</v>
      </c>
    </row>
    <row r="43" spans="2:30" ht="15.75" hidden="1" thickBot="1" x14ac:dyDescent="0.3">
      <c r="B43" s="4"/>
      <c r="F43" s="1"/>
    </row>
    <row r="44" spans="2:30" ht="15.75" hidden="1" thickBot="1" x14ac:dyDescent="0.3">
      <c r="B44" s="13" t="s">
        <v>8</v>
      </c>
      <c r="C44" s="12"/>
      <c r="D44" s="12"/>
      <c r="E44" s="12"/>
      <c r="F44" s="11">
        <f>SUM(F27:F38)</f>
        <v>0</v>
      </c>
    </row>
    <row r="45" spans="2:30" ht="15.75" hidden="1" thickBot="1" x14ac:dyDescent="0.3"/>
    <row r="46" spans="2:30" ht="18" thickBot="1" x14ac:dyDescent="0.35">
      <c r="B46" s="2" t="s">
        <v>75</v>
      </c>
      <c r="C46" s="8"/>
      <c r="D46" s="2"/>
      <c r="E46" s="2"/>
      <c r="F46" s="2"/>
      <c r="G46" s="300" t="s">
        <v>68</v>
      </c>
      <c r="H46" s="301"/>
      <c r="I46" s="301"/>
      <c r="J46" s="302"/>
      <c r="K46" s="291">
        <v>2021</v>
      </c>
      <c r="L46" s="292"/>
      <c r="M46" s="292"/>
      <c r="N46" s="293"/>
      <c r="O46" s="291">
        <v>2022</v>
      </c>
      <c r="P46" s="292"/>
      <c r="Q46" s="292"/>
      <c r="R46" s="293"/>
      <c r="S46" s="291">
        <v>2023</v>
      </c>
      <c r="T46" s="292"/>
      <c r="U46" s="292"/>
      <c r="V46" s="293"/>
      <c r="W46" s="291">
        <v>2024</v>
      </c>
      <c r="X46" s="292"/>
      <c r="Y46" s="292"/>
      <c r="Z46" s="293"/>
      <c r="AA46" s="291">
        <v>2025</v>
      </c>
      <c r="AB46" s="292"/>
      <c r="AC46" s="292"/>
      <c r="AD46" s="293"/>
    </row>
    <row r="47" spans="2:30" ht="16.5" thickTop="1" thickBot="1" x14ac:dyDescent="0.3">
      <c r="C47" s="7"/>
      <c r="G47" s="165" t="s">
        <v>39</v>
      </c>
      <c r="H47" s="166" t="s">
        <v>102</v>
      </c>
      <c r="I47" s="166" t="s">
        <v>66</v>
      </c>
      <c r="J47" s="167" t="s">
        <v>65</v>
      </c>
      <c r="K47" s="34" t="s">
        <v>39</v>
      </c>
      <c r="L47" s="33" t="s">
        <v>102</v>
      </c>
      <c r="M47" s="33" t="s">
        <v>66</v>
      </c>
      <c r="N47" s="35" t="s">
        <v>65</v>
      </c>
      <c r="O47" s="36" t="s">
        <v>39</v>
      </c>
      <c r="P47" s="33" t="s">
        <v>102</v>
      </c>
      <c r="Q47" s="43" t="s">
        <v>66</v>
      </c>
      <c r="R47" s="37" t="s">
        <v>65</v>
      </c>
      <c r="S47" s="39" t="s">
        <v>39</v>
      </c>
      <c r="T47" s="24" t="s">
        <v>102</v>
      </c>
      <c r="U47" s="24" t="s">
        <v>66</v>
      </c>
      <c r="V47" s="40" t="s">
        <v>65</v>
      </c>
      <c r="W47" s="42" t="s">
        <v>39</v>
      </c>
      <c r="X47" s="24" t="s">
        <v>102</v>
      </c>
      <c r="Y47" s="24" t="s">
        <v>66</v>
      </c>
      <c r="Z47" s="40" t="s">
        <v>65</v>
      </c>
      <c r="AA47" s="42" t="s">
        <v>39</v>
      </c>
      <c r="AB47" s="24" t="s">
        <v>102</v>
      </c>
      <c r="AC47" s="38" t="s">
        <v>66</v>
      </c>
      <c r="AD47" s="65" t="s">
        <v>65</v>
      </c>
    </row>
    <row r="48" spans="2:30" x14ac:dyDescent="0.25">
      <c r="C48" s="7"/>
      <c r="D48" s="7" t="s">
        <v>12</v>
      </c>
      <c r="E48" s="7" t="s">
        <v>10</v>
      </c>
      <c r="F48" s="7" t="s">
        <v>11</v>
      </c>
      <c r="G48" s="181"/>
      <c r="H48" s="182"/>
      <c r="I48" s="182"/>
      <c r="J48" s="173"/>
      <c r="K48" s="79"/>
      <c r="L48" s="96"/>
      <c r="M48" s="96"/>
      <c r="N48" s="97"/>
      <c r="O48" s="98"/>
      <c r="P48" s="96"/>
      <c r="Q48" s="96"/>
      <c r="R48" s="97"/>
      <c r="S48" s="98"/>
      <c r="T48" s="96"/>
      <c r="U48" s="71"/>
      <c r="V48" s="97"/>
      <c r="W48" s="98"/>
      <c r="X48" s="96"/>
      <c r="Y48" s="96"/>
      <c r="Z48" s="97"/>
      <c r="AA48" s="98"/>
      <c r="AB48" s="96"/>
      <c r="AC48" s="96"/>
      <c r="AD48" s="97"/>
    </row>
    <row r="49" spans="2:30" x14ac:dyDescent="0.25">
      <c r="B49" s="4" t="s">
        <v>106</v>
      </c>
      <c r="C49" s="7" t="s">
        <v>1</v>
      </c>
      <c r="D49" s="9">
        <v>2500</v>
      </c>
      <c r="E49">
        <v>5</v>
      </c>
      <c r="F49" s="53">
        <f>D49*E49</f>
        <v>12500</v>
      </c>
      <c r="G49" s="176">
        <f>SUM(H49:J49)</f>
        <v>12500</v>
      </c>
      <c r="H49" s="176">
        <f>L49+P49+T49+X49+AB49</f>
        <v>0</v>
      </c>
      <c r="I49" s="176">
        <f>M49+Q49+U49+Y49+AC49</f>
        <v>0</v>
      </c>
      <c r="J49" s="176">
        <f>N49+R49+V49+Z49+AD49</f>
        <v>12500</v>
      </c>
      <c r="K49" s="95">
        <f>SUM(L49:N49)</f>
        <v>0</v>
      </c>
      <c r="L49" s="76"/>
      <c r="M49" s="76"/>
      <c r="N49" s="69"/>
      <c r="O49" s="79">
        <f>SUM(P49:R49)</f>
        <v>12500</v>
      </c>
      <c r="P49" s="76"/>
      <c r="Q49" s="76"/>
      <c r="R49" s="69">
        <f>D49*5</f>
        <v>12500</v>
      </c>
      <c r="S49" s="79">
        <f>SUM(T49:V49)</f>
        <v>0</v>
      </c>
      <c r="T49" s="76"/>
      <c r="U49" s="73"/>
      <c r="V49" s="69"/>
      <c r="W49" s="79">
        <f>SUM(X49:Z49)</f>
        <v>0</v>
      </c>
      <c r="X49" s="76"/>
      <c r="Y49" s="76"/>
      <c r="Z49" s="69"/>
      <c r="AA49" s="79">
        <f>SUM(AB49:AD49)</f>
        <v>0</v>
      </c>
      <c r="AB49" s="76"/>
      <c r="AC49" s="76"/>
      <c r="AD49" s="69"/>
    </row>
    <row r="50" spans="2:30" x14ac:dyDescent="0.25">
      <c r="B50" s="4" t="s">
        <v>107</v>
      </c>
      <c r="C50" s="7" t="s">
        <v>1</v>
      </c>
      <c r="D50" s="9">
        <v>2500</v>
      </c>
      <c r="E50">
        <v>50</v>
      </c>
      <c r="F50" s="53">
        <f>D50*E50</f>
        <v>125000</v>
      </c>
      <c r="G50" s="176">
        <f t="shared" ref="G50:G63" si="0">SUM(H50:J50)</f>
        <v>125000</v>
      </c>
      <c r="H50" s="176">
        <f t="shared" ref="H50:H63" si="1">L50+P50+T50+X50+AB50</f>
        <v>0</v>
      </c>
      <c r="I50" s="176">
        <f t="shared" ref="I50:I63" si="2">M50+Q50+U50+Y50+AC50</f>
        <v>0</v>
      </c>
      <c r="J50" s="176">
        <f t="shared" ref="J50:J63" si="3">N50+R50+V50+Z50+AD50</f>
        <v>125000</v>
      </c>
      <c r="K50" s="95">
        <f t="shared" ref="K50:K63" si="4">SUM(L50:N50)</f>
        <v>0</v>
      </c>
      <c r="L50" s="76"/>
      <c r="M50" s="76"/>
      <c r="N50" s="69"/>
      <c r="O50" s="79">
        <f t="shared" ref="O50:O63" si="5">SUM(P50:R50)</f>
        <v>125000</v>
      </c>
      <c r="P50" s="76"/>
      <c r="Q50" s="76"/>
      <c r="R50" s="69">
        <f>D50*50</f>
        <v>125000</v>
      </c>
      <c r="S50" s="79">
        <f t="shared" ref="S50:S63" si="6">SUM(T50:V50)</f>
        <v>0</v>
      </c>
      <c r="T50" s="76"/>
      <c r="U50" s="73"/>
      <c r="V50" s="69"/>
      <c r="W50" s="79">
        <f t="shared" ref="W50:W63" si="7">SUM(X50:Z50)</f>
        <v>0</v>
      </c>
      <c r="X50" s="76"/>
      <c r="Y50" s="76"/>
      <c r="Z50" s="69"/>
      <c r="AA50" s="79">
        <f t="shared" ref="AA50:AA63" si="8">SUM(AB50:AD50)</f>
        <v>0</v>
      </c>
      <c r="AB50" s="76"/>
      <c r="AC50" s="76"/>
      <c r="AD50" s="69"/>
    </row>
    <row r="51" spans="2:30" x14ac:dyDescent="0.25">
      <c r="B51" s="4"/>
      <c r="C51" s="7"/>
      <c r="D51" s="9"/>
      <c r="F51" s="53"/>
      <c r="G51" s="176">
        <f t="shared" si="0"/>
        <v>0</v>
      </c>
      <c r="H51" s="176">
        <f t="shared" si="1"/>
        <v>0</v>
      </c>
      <c r="I51" s="176">
        <f t="shared" si="2"/>
        <v>0</v>
      </c>
      <c r="J51" s="176">
        <f t="shared" si="3"/>
        <v>0</v>
      </c>
      <c r="K51" s="95">
        <f t="shared" si="4"/>
        <v>0</v>
      </c>
      <c r="L51" s="76"/>
      <c r="M51" s="76"/>
      <c r="N51" s="69"/>
      <c r="O51" s="79">
        <f t="shared" si="5"/>
        <v>0</v>
      </c>
      <c r="P51" s="76"/>
      <c r="Q51" s="76"/>
      <c r="R51" s="69"/>
      <c r="S51" s="79">
        <f t="shared" si="6"/>
        <v>0</v>
      </c>
      <c r="T51" s="76"/>
      <c r="U51" s="73"/>
      <c r="V51" s="69"/>
      <c r="W51" s="79">
        <f t="shared" si="7"/>
        <v>0</v>
      </c>
      <c r="X51" s="76"/>
      <c r="Y51" s="76"/>
      <c r="Z51" s="69"/>
      <c r="AA51" s="79">
        <f t="shared" si="8"/>
        <v>0</v>
      </c>
      <c r="AB51" s="76"/>
      <c r="AC51" s="76"/>
      <c r="AD51" s="69"/>
    </row>
    <row r="52" spans="2:30" x14ac:dyDescent="0.25">
      <c r="B52" s="4" t="s">
        <v>108</v>
      </c>
      <c r="C52" s="7" t="s">
        <v>80</v>
      </c>
      <c r="D52" s="9">
        <v>2500</v>
      </c>
      <c r="E52" s="52">
        <v>5</v>
      </c>
      <c r="F52" s="53">
        <f t="shared" ref="F52:F57" si="9">D52*E52</f>
        <v>12500</v>
      </c>
      <c r="G52" s="176">
        <f t="shared" si="0"/>
        <v>12500</v>
      </c>
      <c r="H52" s="176">
        <f t="shared" si="1"/>
        <v>12500</v>
      </c>
      <c r="I52" s="176">
        <f t="shared" si="2"/>
        <v>0</v>
      </c>
      <c r="J52" s="176">
        <f t="shared" si="3"/>
        <v>0</v>
      </c>
      <c r="K52" s="95">
        <f t="shared" si="4"/>
        <v>0</v>
      </c>
      <c r="L52" s="76"/>
      <c r="M52" s="76"/>
      <c r="N52" s="69"/>
      <c r="O52" s="79">
        <f t="shared" si="5"/>
        <v>12500</v>
      </c>
      <c r="P52" s="76">
        <f>D52*5</f>
        <v>12500</v>
      </c>
      <c r="Q52" s="76"/>
      <c r="R52" s="69"/>
      <c r="S52" s="79">
        <f t="shared" si="6"/>
        <v>0</v>
      </c>
      <c r="T52" s="76"/>
      <c r="U52" s="73"/>
      <c r="V52" s="69"/>
      <c r="W52" s="79">
        <f t="shared" si="7"/>
        <v>0</v>
      </c>
      <c r="X52" s="76"/>
      <c r="Y52" s="76"/>
      <c r="Z52" s="69"/>
      <c r="AA52" s="79">
        <f t="shared" si="8"/>
        <v>0</v>
      </c>
      <c r="AB52" s="76"/>
      <c r="AC52" s="76"/>
      <c r="AD52" s="69"/>
    </row>
    <row r="53" spans="2:30" x14ac:dyDescent="0.25">
      <c r="B53" s="4" t="s">
        <v>79</v>
      </c>
      <c r="C53" s="7" t="s">
        <v>80</v>
      </c>
      <c r="D53" s="9"/>
      <c r="E53" s="52"/>
      <c r="F53" s="53">
        <f t="shared" si="9"/>
        <v>0</v>
      </c>
      <c r="G53" s="176">
        <f t="shared" si="0"/>
        <v>0</v>
      </c>
      <c r="H53" s="176">
        <f t="shared" si="1"/>
        <v>0</v>
      </c>
      <c r="I53" s="176">
        <f t="shared" si="2"/>
        <v>0</v>
      </c>
      <c r="J53" s="176">
        <f t="shared" si="3"/>
        <v>0</v>
      </c>
      <c r="K53" s="95">
        <f t="shared" si="4"/>
        <v>0</v>
      </c>
      <c r="L53" s="76">
        <f t="shared" ref="L53" si="10">F53/2</f>
        <v>0</v>
      </c>
      <c r="M53" s="76"/>
      <c r="N53" s="69">
        <f>F53</f>
        <v>0</v>
      </c>
      <c r="O53" s="79">
        <f t="shared" si="5"/>
        <v>0</v>
      </c>
      <c r="P53" s="76"/>
      <c r="Q53" s="76"/>
      <c r="R53" s="69"/>
      <c r="S53" s="79">
        <f t="shared" si="6"/>
        <v>0</v>
      </c>
      <c r="T53" s="76"/>
      <c r="U53" s="73"/>
      <c r="V53" s="69"/>
      <c r="W53" s="79">
        <f t="shared" si="7"/>
        <v>0</v>
      </c>
      <c r="X53" s="76"/>
      <c r="Y53" s="76"/>
      <c r="Z53" s="69"/>
      <c r="AA53" s="79">
        <f t="shared" si="8"/>
        <v>0</v>
      </c>
      <c r="AB53" s="76"/>
      <c r="AC53" s="76"/>
      <c r="AD53" s="69"/>
    </row>
    <row r="54" spans="2:30" x14ac:dyDescent="0.25">
      <c r="B54" s="4" t="s">
        <v>212</v>
      </c>
      <c r="C54" s="7" t="s">
        <v>213</v>
      </c>
      <c r="D54" s="155">
        <v>100000</v>
      </c>
      <c r="E54">
        <v>1</v>
      </c>
      <c r="F54" s="53">
        <f t="shared" si="9"/>
        <v>100000</v>
      </c>
      <c r="G54" s="176">
        <f t="shared" si="0"/>
        <v>100000</v>
      </c>
      <c r="H54" s="176">
        <f t="shared" si="1"/>
        <v>0</v>
      </c>
      <c r="I54" s="176">
        <f t="shared" si="2"/>
        <v>0</v>
      </c>
      <c r="J54" s="176">
        <f t="shared" si="3"/>
        <v>100000</v>
      </c>
      <c r="K54" s="95">
        <f t="shared" si="4"/>
        <v>0</v>
      </c>
      <c r="L54" s="76"/>
      <c r="M54" s="76"/>
      <c r="N54" s="69"/>
      <c r="O54" s="79">
        <f t="shared" si="5"/>
        <v>100000</v>
      </c>
      <c r="P54" s="76"/>
      <c r="Q54" s="76"/>
      <c r="R54" s="69">
        <f>D54*1</f>
        <v>100000</v>
      </c>
      <c r="S54" s="79">
        <f t="shared" si="6"/>
        <v>0</v>
      </c>
      <c r="T54" s="76"/>
      <c r="U54" s="73"/>
      <c r="V54" s="69"/>
      <c r="W54" s="79">
        <f t="shared" si="7"/>
        <v>0</v>
      </c>
      <c r="X54" s="76"/>
      <c r="Y54" s="76"/>
      <c r="Z54" s="69"/>
      <c r="AA54" s="79">
        <f t="shared" si="8"/>
        <v>0</v>
      </c>
      <c r="AB54" s="76"/>
      <c r="AC54" s="76"/>
      <c r="AD54" s="69"/>
    </row>
    <row r="55" spans="2:30" x14ac:dyDescent="0.25">
      <c r="B55" s="156" t="s">
        <v>109</v>
      </c>
      <c r="C55" s="7" t="s">
        <v>34</v>
      </c>
      <c r="D55" s="9">
        <v>2500</v>
      </c>
      <c r="E55">
        <f>5*4</f>
        <v>20</v>
      </c>
      <c r="F55" s="53">
        <f t="shared" si="9"/>
        <v>50000</v>
      </c>
      <c r="G55" s="176">
        <f t="shared" si="0"/>
        <v>50000</v>
      </c>
      <c r="H55" s="176">
        <f t="shared" si="1"/>
        <v>50000</v>
      </c>
      <c r="I55" s="176">
        <f t="shared" si="2"/>
        <v>0</v>
      </c>
      <c r="J55" s="176">
        <f t="shared" si="3"/>
        <v>0</v>
      </c>
      <c r="K55" s="95">
        <f t="shared" si="4"/>
        <v>0</v>
      </c>
      <c r="L55" s="76"/>
      <c r="M55" s="76"/>
      <c r="N55" s="69"/>
      <c r="O55" s="79">
        <f t="shared" si="5"/>
        <v>12500</v>
      </c>
      <c r="P55" s="76">
        <f>D55*5</f>
        <v>12500</v>
      </c>
      <c r="Q55" s="76"/>
      <c r="R55" s="69"/>
      <c r="S55" s="79">
        <f t="shared" si="6"/>
        <v>12500</v>
      </c>
      <c r="T55" s="76">
        <f>D55*5</f>
        <v>12500</v>
      </c>
      <c r="U55" s="73"/>
      <c r="V55" s="69"/>
      <c r="W55" s="79">
        <f t="shared" si="7"/>
        <v>12500</v>
      </c>
      <c r="X55" s="76">
        <f>D55*5</f>
        <v>12500</v>
      </c>
      <c r="Y55" s="76"/>
      <c r="Z55" s="69"/>
      <c r="AA55" s="79">
        <f t="shared" si="8"/>
        <v>12500</v>
      </c>
      <c r="AB55" s="76">
        <f>D55*5</f>
        <v>12500</v>
      </c>
      <c r="AC55" s="76"/>
      <c r="AD55" s="69"/>
    </row>
    <row r="56" spans="2:30" x14ac:dyDescent="0.25">
      <c r="B56" s="157" t="s">
        <v>214</v>
      </c>
      <c r="C56" s="7" t="s">
        <v>215</v>
      </c>
      <c r="D56" s="9">
        <v>10000</v>
      </c>
      <c r="E56">
        <v>25</v>
      </c>
      <c r="F56" s="53">
        <f t="shared" si="9"/>
        <v>250000</v>
      </c>
      <c r="G56" s="176">
        <f t="shared" si="0"/>
        <v>250000</v>
      </c>
      <c r="H56" s="176">
        <f t="shared" si="1"/>
        <v>0</v>
      </c>
      <c r="I56" s="176">
        <f t="shared" si="2"/>
        <v>0</v>
      </c>
      <c r="J56" s="176">
        <f t="shared" si="3"/>
        <v>250000</v>
      </c>
      <c r="K56" s="95">
        <f t="shared" si="4"/>
        <v>0</v>
      </c>
      <c r="L56" s="76"/>
      <c r="M56" s="76"/>
      <c r="N56" s="69"/>
      <c r="O56" s="79">
        <f t="shared" si="5"/>
        <v>0</v>
      </c>
      <c r="P56" s="76"/>
      <c r="Q56" s="76"/>
      <c r="R56" s="69"/>
      <c r="S56" s="79">
        <f t="shared" si="6"/>
        <v>250000</v>
      </c>
      <c r="T56" s="76"/>
      <c r="U56" s="73"/>
      <c r="V56" s="69">
        <f>D56*25</f>
        <v>250000</v>
      </c>
      <c r="W56" s="79">
        <f t="shared" si="7"/>
        <v>0</v>
      </c>
      <c r="X56" s="76"/>
      <c r="Y56" s="76"/>
      <c r="Z56" s="69"/>
      <c r="AA56" s="79">
        <f t="shared" si="8"/>
        <v>0</v>
      </c>
      <c r="AB56" s="76"/>
      <c r="AC56" s="76"/>
      <c r="AD56" s="69"/>
    </row>
    <row r="57" spans="2:30" ht="30" x14ac:dyDescent="0.25">
      <c r="B57" s="141" t="s">
        <v>216</v>
      </c>
      <c r="C57" s="7" t="s">
        <v>9</v>
      </c>
      <c r="D57" s="9">
        <v>16416</v>
      </c>
      <c r="E57">
        <v>21</v>
      </c>
      <c r="F57" s="53">
        <f t="shared" si="9"/>
        <v>344736</v>
      </c>
      <c r="G57" s="176">
        <f t="shared" si="0"/>
        <v>344736</v>
      </c>
      <c r="H57" s="176">
        <f t="shared" si="1"/>
        <v>344736</v>
      </c>
      <c r="I57" s="176">
        <f t="shared" si="2"/>
        <v>0</v>
      </c>
      <c r="J57" s="176">
        <f t="shared" si="3"/>
        <v>0</v>
      </c>
      <c r="K57" s="95">
        <f t="shared" si="4"/>
        <v>0</v>
      </c>
      <c r="L57" s="76"/>
      <c r="M57" s="76"/>
      <c r="N57" s="69"/>
      <c r="O57" s="79">
        <f t="shared" si="5"/>
        <v>0</v>
      </c>
      <c r="P57" s="76"/>
      <c r="Q57" s="76"/>
      <c r="R57" s="69"/>
      <c r="S57" s="79">
        <f t="shared" si="6"/>
        <v>344736</v>
      </c>
      <c r="T57" s="76">
        <f>D57*21</f>
        <v>344736</v>
      </c>
      <c r="U57" s="73"/>
      <c r="V57" s="69"/>
      <c r="W57" s="79">
        <f t="shared" si="7"/>
        <v>0</v>
      </c>
      <c r="X57" s="76"/>
      <c r="Y57" s="76"/>
      <c r="Z57" s="69"/>
      <c r="AA57" s="79">
        <f t="shared" si="8"/>
        <v>0</v>
      </c>
      <c r="AB57" s="76"/>
      <c r="AC57" s="76"/>
      <c r="AD57" s="69"/>
    </row>
    <row r="58" spans="2:30" x14ac:dyDescent="0.25">
      <c r="B58" s="4"/>
      <c r="C58" s="7"/>
      <c r="D58" s="9"/>
      <c r="F58" s="53"/>
      <c r="G58" s="176">
        <f t="shared" si="0"/>
        <v>0</v>
      </c>
      <c r="H58" s="176">
        <f t="shared" si="1"/>
        <v>0</v>
      </c>
      <c r="I58" s="176">
        <f t="shared" si="2"/>
        <v>0</v>
      </c>
      <c r="J58" s="176">
        <f t="shared" si="3"/>
        <v>0</v>
      </c>
      <c r="K58" s="95">
        <f t="shared" si="4"/>
        <v>0</v>
      </c>
      <c r="L58" s="76"/>
      <c r="M58" s="76"/>
      <c r="N58" s="69"/>
      <c r="O58" s="79">
        <f t="shared" si="5"/>
        <v>0</v>
      </c>
      <c r="P58" s="76"/>
      <c r="Q58" s="76"/>
      <c r="R58" s="69"/>
      <c r="S58" s="79">
        <f t="shared" si="6"/>
        <v>0</v>
      </c>
      <c r="T58" s="76"/>
      <c r="U58" s="73"/>
      <c r="V58" s="69"/>
      <c r="W58" s="79">
        <f t="shared" si="7"/>
        <v>0</v>
      </c>
      <c r="X58" s="76"/>
      <c r="Y58" s="76"/>
      <c r="Z58" s="69"/>
      <c r="AA58" s="79">
        <f t="shared" si="8"/>
        <v>0</v>
      </c>
      <c r="AB58" s="76"/>
      <c r="AC58" s="76"/>
      <c r="AD58" s="69"/>
    </row>
    <row r="59" spans="2:30" x14ac:dyDescent="0.25">
      <c r="B59" s="4" t="s">
        <v>25</v>
      </c>
      <c r="C59" s="7" t="s">
        <v>31</v>
      </c>
      <c r="D59" s="9"/>
      <c r="E59">
        <v>0</v>
      </c>
      <c r="F59" s="53">
        <f>SUM(F60:F63)</f>
        <v>0</v>
      </c>
      <c r="G59" s="176">
        <f t="shared" si="0"/>
        <v>0</v>
      </c>
      <c r="H59" s="176">
        <f t="shared" si="1"/>
        <v>0</v>
      </c>
      <c r="I59" s="176">
        <f t="shared" si="2"/>
        <v>0</v>
      </c>
      <c r="J59" s="176">
        <f t="shared" si="3"/>
        <v>0</v>
      </c>
      <c r="K59" s="95">
        <f t="shared" si="4"/>
        <v>0</v>
      </c>
      <c r="L59" s="76"/>
      <c r="M59" s="76"/>
      <c r="N59" s="69"/>
      <c r="O59" s="79">
        <f t="shared" si="5"/>
        <v>0</v>
      </c>
      <c r="P59" s="76"/>
      <c r="Q59" s="76"/>
      <c r="R59" s="69"/>
      <c r="S59" s="79">
        <f t="shared" si="6"/>
        <v>0</v>
      </c>
      <c r="T59" s="76"/>
      <c r="U59" s="73"/>
      <c r="V59" s="69"/>
      <c r="W59" s="79">
        <f t="shared" si="7"/>
        <v>0</v>
      </c>
      <c r="X59" s="76"/>
      <c r="Y59" s="76"/>
      <c r="Z59" s="69"/>
      <c r="AA59" s="79">
        <f t="shared" si="8"/>
        <v>0</v>
      </c>
      <c r="AB59" s="76"/>
      <c r="AC59" s="76"/>
      <c r="AD59" s="69"/>
    </row>
    <row r="60" spans="2:30" x14ac:dyDescent="0.25">
      <c r="B60" s="4" t="s">
        <v>32</v>
      </c>
      <c r="C60" s="7" t="s">
        <v>35</v>
      </c>
      <c r="D60" s="19"/>
      <c r="E60">
        <v>0</v>
      </c>
      <c r="F60" s="53">
        <f>D60*E60</f>
        <v>0</v>
      </c>
      <c r="G60" s="176">
        <f t="shared" si="0"/>
        <v>0</v>
      </c>
      <c r="H60" s="176">
        <f t="shared" si="1"/>
        <v>0</v>
      </c>
      <c r="I60" s="176">
        <f t="shared" si="2"/>
        <v>0</v>
      </c>
      <c r="J60" s="176">
        <f t="shared" si="3"/>
        <v>0</v>
      </c>
      <c r="K60" s="95">
        <f t="shared" si="4"/>
        <v>0</v>
      </c>
      <c r="L60" s="76"/>
      <c r="M60" s="76"/>
      <c r="N60" s="69"/>
      <c r="O60" s="79">
        <f t="shared" si="5"/>
        <v>0</v>
      </c>
      <c r="P60" s="76"/>
      <c r="Q60" s="76"/>
      <c r="R60" s="69"/>
      <c r="S60" s="79">
        <f t="shared" si="6"/>
        <v>0</v>
      </c>
      <c r="T60" s="76"/>
      <c r="U60" s="73"/>
      <c r="V60" s="69"/>
      <c r="W60" s="79">
        <f t="shared" si="7"/>
        <v>0</v>
      </c>
      <c r="X60" s="76"/>
      <c r="Y60" s="76"/>
      <c r="Z60" s="69"/>
      <c r="AA60" s="79">
        <f t="shared" si="8"/>
        <v>0</v>
      </c>
      <c r="AB60" s="76"/>
      <c r="AC60" s="76"/>
      <c r="AD60" s="69"/>
    </row>
    <row r="61" spans="2:30" x14ac:dyDescent="0.25">
      <c r="B61" s="4" t="s">
        <v>5</v>
      </c>
      <c r="C61" s="7" t="s">
        <v>35</v>
      </c>
      <c r="D61" s="19"/>
      <c r="E61">
        <v>0</v>
      </c>
      <c r="F61" s="53">
        <f>D61*E61</f>
        <v>0</v>
      </c>
      <c r="G61" s="176">
        <f t="shared" si="0"/>
        <v>0</v>
      </c>
      <c r="H61" s="176">
        <f t="shared" si="1"/>
        <v>0</v>
      </c>
      <c r="I61" s="176">
        <f t="shared" si="2"/>
        <v>0</v>
      </c>
      <c r="J61" s="176">
        <f t="shared" si="3"/>
        <v>0</v>
      </c>
      <c r="K61" s="95">
        <f t="shared" si="4"/>
        <v>0</v>
      </c>
      <c r="L61" s="76"/>
      <c r="M61" s="76"/>
      <c r="N61" s="69"/>
      <c r="O61" s="79">
        <f t="shared" si="5"/>
        <v>0</v>
      </c>
      <c r="P61" s="76"/>
      <c r="Q61" s="76"/>
      <c r="R61" s="69"/>
      <c r="S61" s="79">
        <f t="shared" si="6"/>
        <v>0</v>
      </c>
      <c r="T61" s="76"/>
      <c r="U61" s="73"/>
      <c r="V61" s="69"/>
      <c r="W61" s="79">
        <f t="shared" si="7"/>
        <v>0</v>
      </c>
      <c r="X61" s="76"/>
      <c r="Y61" s="76"/>
      <c r="Z61" s="69"/>
      <c r="AA61" s="79">
        <f t="shared" si="8"/>
        <v>0</v>
      </c>
      <c r="AB61" s="76"/>
      <c r="AC61" s="76"/>
      <c r="AD61" s="69"/>
    </row>
    <row r="62" spans="2:30" x14ac:dyDescent="0.25">
      <c r="B62" s="4" t="s">
        <v>30</v>
      </c>
      <c r="C62" s="7" t="s">
        <v>29</v>
      </c>
      <c r="D62" s="9"/>
      <c r="E62">
        <v>0</v>
      </c>
      <c r="F62" s="53">
        <f>D62*E62*E59</f>
        <v>0</v>
      </c>
      <c r="G62" s="176">
        <f t="shared" si="0"/>
        <v>0</v>
      </c>
      <c r="H62" s="176">
        <f t="shared" si="1"/>
        <v>0</v>
      </c>
      <c r="I62" s="176">
        <f t="shared" si="2"/>
        <v>0</v>
      </c>
      <c r="J62" s="176">
        <f t="shared" si="3"/>
        <v>0</v>
      </c>
      <c r="K62" s="95">
        <f t="shared" si="4"/>
        <v>0</v>
      </c>
      <c r="L62" s="76"/>
      <c r="M62" s="76"/>
      <c r="N62" s="69"/>
      <c r="O62" s="79">
        <f t="shared" si="5"/>
        <v>0</v>
      </c>
      <c r="P62" s="76"/>
      <c r="Q62" s="76"/>
      <c r="R62" s="69"/>
      <c r="S62" s="79">
        <f t="shared" si="6"/>
        <v>0</v>
      </c>
      <c r="T62" s="76"/>
      <c r="U62" s="73"/>
      <c r="V62" s="69"/>
      <c r="W62" s="79">
        <f t="shared" si="7"/>
        <v>0</v>
      </c>
      <c r="X62" s="76"/>
      <c r="Y62" s="76"/>
      <c r="Z62" s="69"/>
      <c r="AA62" s="79">
        <f t="shared" si="8"/>
        <v>0</v>
      </c>
      <c r="AB62" s="76"/>
      <c r="AC62" s="76"/>
      <c r="AD62" s="69"/>
    </row>
    <row r="63" spans="2:30" x14ac:dyDescent="0.25">
      <c r="B63" s="4" t="s">
        <v>7</v>
      </c>
      <c r="C63" s="7" t="s">
        <v>29</v>
      </c>
      <c r="D63" s="9"/>
      <c r="E63">
        <v>0</v>
      </c>
      <c r="F63" s="53">
        <f>D63*E63*E59</f>
        <v>0</v>
      </c>
      <c r="G63" s="176">
        <f t="shared" si="0"/>
        <v>0</v>
      </c>
      <c r="H63" s="176">
        <f t="shared" si="1"/>
        <v>0</v>
      </c>
      <c r="I63" s="176">
        <f t="shared" si="2"/>
        <v>0</v>
      </c>
      <c r="J63" s="176">
        <f t="shared" si="3"/>
        <v>0</v>
      </c>
      <c r="K63" s="95">
        <f t="shared" si="4"/>
        <v>0</v>
      </c>
      <c r="L63" s="76"/>
      <c r="M63" s="76"/>
      <c r="N63" s="69"/>
      <c r="O63" s="79">
        <f t="shared" si="5"/>
        <v>0</v>
      </c>
      <c r="P63" s="76"/>
      <c r="Q63" s="76"/>
      <c r="R63" s="69"/>
      <c r="S63" s="79">
        <f t="shared" si="6"/>
        <v>0</v>
      </c>
      <c r="T63" s="76"/>
      <c r="U63" s="73"/>
      <c r="V63" s="69"/>
      <c r="W63" s="79">
        <f t="shared" si="7"/>
        <v>0</v>
      </c>
      <c r="X63" s="76"/>
      <c r="Y63" s="76"/>
      <c r="Z63" s="69"/>
      <c r="AA63" s="79">
        <f t="shared" si="8"/>
        <v>0</v>
      </c>
      <c r="AB63" s="76"/>
      <c r="AC63" s="76"/>
      <c r="AD63" s="69"/>
    </row>
    <row r="64" spans="2:30" ht="15.75" thickBot="1" x14ac:dyDescent="0.3">
      <c r="B64" s="4"/>
      <c r="F64" s="1"/>
      <c r="G64" s="172"/>
      <c r="H64" s="172"/>
      <c r="I64" s="172"/>
      <c r="J64" s="172"/>
      <c r="K64" s="95"/>
      <c r="L64" s="76"/>
      <c r="M64" s="76"/>
      <c r="N64" s="69"/>
      <c r="O64" s="79"/>
      <c r="P64" s="76"/>
      <c r="Q64" s="76"/>
      <c r="R64" s="69"/>
      <c r="S64" s="79"/>
      <c r="T64" s="76"/>
      <c r="U64" s="73"/>
      <c r="V64" s="69"/>
      <c r="W64" s="79"/>
      <c r="X64" s="76"/>
      <c r="Y64" s="76"/>
      <c r="Z64" s="69"/>
      <c r="AA64" s="79"/>
      <c r="AB64" s="76"/>
      <c r="AC64" s="76"/>
      <c r="AD64" s="69"/>
    </row>
    <row r="65" spans="2:30" ht="15.75" thickBot="1" x14ac:dyDescent="0.3">
      <c r="B65" s="13" t="s">
        <v>8</v>
      </c>
      <c r="C65" s="12"/>
      <c r="D65" s="12"/>
      <c r="E65" s="12"/>
      <c r="F65" s="21">
        <f>SUM(F49:F59)</f>
        <v>894736</v>
      </c>
      <c r="G65" s="183">
        <f t="shared" ref="G65:I65" si="11">SUM(G49:G63)</f>
        <v>894736</v>
      </c>
      <c r="H65" s="183">
        <f t="shared" si="11"/>
        <v>407236</v>
      </c>
      <c r="I65" s="183">
        <f t="shared" si="11"/>
        <v>0</v>
      </c>
      <c r="J65" s="183">
        <f>SUM(J49:J63)</f>
        <v>487500</v>
      </c>
      <c r="K65" s="75">
        <f t="shared" ref="K65:M65" si="12">SUM(K49:K63)</f>
        <v>0</v>
      </c>
      <c r="L65" s="75">
        <f t="shared" si="12"/>
        <v>0</v>
      </c>
      <c r="M65" s="75">
        <f t="shared" si="12"/>
        <v>0</v>
      </c>
      <c r="N65" s="75">
        <f>SUM(N49:N63)</f>
        <v>0</v>
      </c>
      <c r="O65" s="75">
        <f t="shared" ref="O65:Q65" si="13">SUM(O49:O64)</f>
        <v>262500</v>
      </c>
      <c r="P65" s="75">
        <f t="shared" si="13"/>
        <v>25000</v>
      </c>
      <c r="Q65" s="75">
        <f t="shared" si="13"/>
        <v>0</v>
      </c>
      <c r="R65" s="75">
        <f>SUM(R49:R64)</f>
        <v>237500</v>
      </c>
      <c r="S65" s="75">
        <f t="shared" ref="S65:U65" si="14">SUM(S49:S63)</f>
        <v>607236</v>
      </c>
      <c r="T65" s="75">
        <f t="shared" si="14"/>
        <v>357236</v>
      </c>
      <c r="U65" s="75">
        <f t="shared" si="14"/>
        <v>0</v>
      </c>
      <c r="V65" s="75">
        <f>SUM(V49:V63)</f>
        <v>250000</v>
      </c>
      <c r="W65" s="75">
        <f t="shared" ref="W65:Y65" si="15">SUM(W49:W63)</f>
        <v>12500</v>
      </c>
      <c r="X65" s="75">
        <f t="shared" si="15"/>
        <v>12500</v>
      </c>
      <c r="Y65" s="75">
        <f t="shared" si="15"/>
        <v>0</v>
      </c>
      <c r="Z65" s="75">
        <f>SUM(Z49:Z63)</f>
        <v>0</v>
      </c>
      <c r="AA65" s="75">
        <f t="shared" ref="AA65:AC65" si="16">SUM(AA49:AA63)</f>
        <v>12500</v>
      </c>
      <c r="AB65" s="75">
        <f t="shared" si="16"/>
        <v>12500</v>
      </c>
      <c r="AC65" s="75">
        <f t="shared" si="16"/>
        <v>0</v>
      </c>
      <c r="AD65" s="75">
        <f>SUM(AD49:AD63)</f>
        <v>0</v>
      </c>
    </row>
    <row r="69" spans="2:30" x14ac:dyDescent="0.25">
      <c r="F69" s="16"/>
    </row>
    <row r="70" spans="2:30" x14ac:dyDescent="0.25">
      <c r="F70" s="16"/>
    </row>
    <row r="71" spans="2:30" x14ac:dyDescent="0.25">
      <c r="F71" s="16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25" right="0.25" top="0.75" bottom="0.75" header="0.3" footer="0.3"/>
  <pageSetup paperSize="9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5"/>
  <sheetViews>
    <sheetView zoomScale="70" zoomScaleNormal="70" workbookViewId="0">
      <selection activeCell="L72" sqref="L72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7" customWidth="1"/>
    <col min="7" max="7" width="12.42578125" customWidth="1"/>
    <col min="10" max="10" width="12.42578125" customWidth="1"/>
    <col min="11" max="11" width="13" customWidth="1"/>
    <col min="12" max="12" width="15.7109375" customWidth="1"/>
    <col min="14" max="14" width="12" customWidth="1"/>
  </cols>
  <sheetData>
    <row r="2" spans="2:4" x14ac:dyDescent="0.25">
      <c r="B2" t="s">
        <v>89</v>
      </c>
    </row>
    <row r="3" spans="2:4" x14ac:dyDescent="0.25">
      <c r="B3" t="s">
        <v>90</v>
      </c>
    </row>
    <row r="4" spans="2:4" x14ac:dyDescent="0.25">
      <c r="B4" t="s">
        <v>91</v>
      </c>
    </row>
    <row r="5" spans="2:4" x14ac:dyDescent="0.25">
      <c r="B5" s="140" t="s">
        <v>181</v>
      </c>
    </row>
    <row r="6" spans="2:4" x14ac:dyDescent="0.25">
      <c r="B6" s="140"/>
    </row>
    <row r="7" spans="2:4" x14ac:dyDescent="0.25">
      <c r="B7" s="1" t="s">
        <v>266</v>
      </c>
    </row>
    <row r="9" spans="2:4" ht="15.75" thickBot="1" x14ac:dyDescent="0.3">
      <c r="B9" s="4" t="s">
        <v>14</v>
      </c>
      <c r="C9" s="7" t="s">
        <v>0</v>
      </c>
      <c r="D9" s="9"/>
    </row>
    <row r="10" spans="2:4" ht="15.75" hidden="1" customHeight="1" x14ac:dyDescent="0.25">
      <c r="B10" s="4" t="s">
        <v>15</v>
      </c>
      <c r="C10" s="7" t="s">
        <v>9</v>
      </c>
      <c r="D10" s="9">
        <f>1+D13</f>
        <v>1</v>
      </c>
    </row>
    <row r="11" spans="2:4" ht="15.75" hidden="1" customHeight="1" x14ac:dyDescent="0.25">
      <c r="B11" s="4" t="s">
        <v>13</v>
      </c>
      <c r="C11" s="7" t="s">
        <v>21</v>
      </c>
      <c r="D11" s="9">
        <f>SUM(D13:D20)</f>
        <v>2</v>
      </c>
    </row>
    <row r="12" spans="2:4" ht="15.75" hidden="1" thickBot="1" x14ac:dyDescent="0.3">
      <c r="B12" s="4"/>
      <c r="C12" s="7"/>
    </row>
    <row r="13" spans="2:4" ht="30.75" hidden="1" thickBot="1" x14ac:dyDescent="0.3">
      <c r="B13" s="15" t="s">
        <v>16</v>
      </c>
      <c r="C13" s="7"/>
      <c r="D13" s="14"/>
    </row>
    <row r="14" spans="2:4" ht="30.75" hidden="1" thickBot="1" x14ac:dyDescent="0.3">
      <c r="B14" s="15" t="s">
        <v>28</v>
      </c>
      <c r="C14" s="7"/>
      <c r="D14" s="14"/>
    </row>
    <row r="15" spans="2:4" ht="30.75" hidden="1" thickBot="1" x14ac:dyDescent="0.3">
      <c r="B15" s="15" t="s">
        <v>22</v>
      </c>
      <c r="C15" s="7"/>
      <c r="D15" s="14"/>
    </row>
    <row r="16" spans="2:4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>
        <v>1</v>
      </c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A24" t="e">
        <f>#REF!</f>
        <v>#REF!</v>
      </c>
      <c r="C24" s="7"/>
      <c r="D24" s="18" t="e">
        <f>#REF!</f>
        <v>#REF!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 t="e">
        <f>#REF!*D23</f>
        <v>#REF!</v>
      </c>
      <c r="F26" s="10" t="e">
        <f>D26*E26</f>
        <v>#REF!</v>
      </c>
    </row>
    <row r="27" spans="1:6" ht="15.75" hidden="1" thickBot="1" x14ac:dyDescent="0.3">
      <c r="B27" s="4" t="s">
        <v>2</v>
      </c>
      <c r="C27" s="7" t="s">
        <v>1</v>
      </c>
      <c r="D27" s="9" t="e">
        <f>#REF!*D23</f>
        <v>#REF!</v>
      </c>
      <c r="F27" s="10" t="e">
        <f>D27*E27</f>
        <v>#REF!</v>
      </c>
    </row>
    <row r="28" spans="1:6" ht="15.75" hidden="1" thickBot="1" x14ac:dyDescent="0.3">
      <c r="B28" s="4" t="s">
        <v>3</v>
      </c>
      <c r="C28" s="7" t="s">
        <v>1</v>
      </c>
      <c r="D28" s="9" t="e">
        <f>#REF!*D23</f>
        <v>#REF!</v>
      </c>
      <c r="F28" s="10" t="e">
        <f>D28*E28</f>
        <v>#REF!</v>
      </c>
    </row>
    <row r="29" spans="1:6" ht="15.75" hidden="1" thickBot="1" x14ac:dyDescent="0.3">
      <c r="B29" s="4" t="s">
        <v>4</v>
      </c>
      <c r="C29" s="7" t="s">
        <v>6</v>
      </c>
      <c r="D29" s="9" t="e">
        <f>#REF!*D23</f>
        <v>#REF!</v>
      </c>
      <c r="F29" s="10" t="e">
        <f>D29*E29</f>
        <v>#REF!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 t="e">
        <f>#REF!*D24</f>
        <v>#REF!</v>
      </c>
      <c r="F31" s="10" t="e">
        <f>D31*E31</f>
        <v>#REF!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 t="e">
        <f>SUM(F38:F41)</f>
        <v>#REF!</v>
      </c>
    </row>
    <row r="38" spans="2:30" ht="15.75" hidden="1" thickBot="1" x14ac:dyDescent="0.3">
      <c r="B38" s="4" t="s">
        <v>32</v>
      </c>
      <c r="C38" s="7" t="s">
        <v>35</v>
      </c>
      <c r="D38" s="9" t="e">
        <f>#REF!*D23</f>
        <v>#REF!</v>
      </c>
      <c r="F38" s="10" t="e">
        <f>D38*E38</f>
        <v>#REF!</v>
      </c>
    </row>
    <row r="39" spans="2:30" ht="15.75" hidden="1" thickBot="1" x14ac:dyDescent="0.3">
      <c r="B39" s="4" t="s">
        <v>5</v>
      </c>
      <c r="C39" s="7" t="s">
        <v>35</v>
      </c>
      <c r="D39" s="19" t="e">
        <f>#REF!*D23</f>
        <v>#REF!</v>
      </c>
      <c r="F39" s="10" t="e">
        <f>D39*E39</f>
        <v>#REF!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 t="e">
        <f>SUM(F26:F37)</f>
        <v>#REF!</v>
      </c>
    </row>
    <row r="44" spans="2:30" ht="15.75" hidden="1" thickBot="1" x14ac:dyDescent="0.3"/>
    <row r="45" spans="2:30" ht="18" thickBot="1" x14ac:dyDescent="0.35">
      <c r="B45" s="2" t="s">
        <v>75</v>
      </c>
      <c r="C45" s="8"/>
      <c r="D45" s="2"/>
      <c r="E45" s="2"/>
      <c r="F45" s="2"/>
      <c r="G45" s="300" t="s">
        <v>68</v>
      </c>
      <c r="H45" s="301"/>
      <c r="I45" s="301"/>
      <c r="J45" s="302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165" t="s">
        <v>39</v>
      </c>
      <c r="H46" s="166" t="s">
        <v>102</v>
      </c>
      <c r="I46" s="166" t="s">
        <v>66</v>
      </c>
      <c r="J46" s="167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36" t="s">
        <v>39</v>
      </c>
      <c r="P46" s="33" t="s">
        <v>102</v>
      </c>
      <c r="Q46" s="43" t="s">
        <v>66</v>
      </c>
      <c r="R46" s="37" t="s">
        <v>65</v>
      </c>
      <c r="S46" s="39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184"/>
      <c r="H47" s="169"/>
      <c r="I47" s="169"/>
      <c r="J47" s="170"/>
      <c r="K47" s="81"/>
      <c r="L47" s="60"/>
      <c r="M47" s="60"/>
      <c r="N47" s="62"/>
      <c r="O47" s="64"/>
      <c r="P47" s="60"/>
      <c r="Q47" s="60"/>
      <c r="R47" s="62"/>
      <c r="S47" s="64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110</v>
      </c>
      <c r="C48" s="7" t="s">
        <v>113</v>
      </c>
      <c r="D48" s="9">
        <v>30000</v>
      </c>
      <c r="E48">
        <v>6</v>
      </c>
      <c r="F48" s="58">
        <f>D48*E48</f>
        <v>180000</v>
      </c>
      <c r="G48" s="185">
        <f>SUM(H48:J48)</f>
        <v>180000</v>
      </c>
      <c r="H48" s="172">
        <f>L48+P48+T48+X48+AB48</f>
        <v>0</v>
      </c>
      <c r="I48" s="172">
        <f>M48+Q48+U48+Y48+AC48</f>
        <v>0</v>
      </c>
      <c r="J48" s="173">
        <f>N48+R48+V48+Z48+AD48</f>
        <v>180000</v>
      </c>
      <c r="K48" s="82">
        <f>SUM(L48:N48)</f>
        <v>0</v>
      </c>
      <c r="L48" s="76"/>
      <c r="M48" s="76"/>
      <c r="N48" s="69"/>
      <c r="O48" s="79">
        <f>SUM(P48:R49)</f>
        <v>240000</v>
      </c>
      <c r="P48" s="76"/>
      <c r="Q48" s="76"/>
      <c r="R48" s="69">
        <f>D48*6</f>
        <v>180000</v>
      </c>
      <c r="S48" s="79"/>
      <c r="T48" s="76"/>
      <c r="U48" s="73"/>
      <c r="V48" s="69"/>
      <c r="W48" s="79">
        <f>SUM(X48:Z48)</f>
        <v>0</v>
      </c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111</v>
      </c>
      <c r="C49" s="7" t="s">
        <v>112</v>
      </c>
      <c r="D49" s="9">
        <v>10000</v>
      </c>
      <c r="E49">
        <v>6</v>
      </c>
      <c r="F49" s="58">
        <f>D49*E49</f>
        <v>60000</v>
      </c>
      <c r="G49" s="185">
        <f t="shared" ref="G49:G61" si="0">SUM(H49:J49)</f>
        <v>60000</v>
      </c>
      <c r="H49" s="172">
        <f t="shared" ref="H49:H61" si="1">L49+P49+T49+X49+AB49</f>
        <v>60000</v>
      </c>
      <c r="I49" s="172"/>
      <c r="J49" s="173"/>
      <c r="K49" s="82">
        <f t="shared" ref="K49:K61" si="2">SUM(L49:N49)</f>
        <v>0</v>
      </c>
      <c r="L49" s="76"/>
      <c r="M49" s="76"/>
      <c r="N49" s="69"/>
      <c r="O49" s="79">
        <f t="shared" ref="O49:O61" si="3">SUM(P49:R50)</f>
        <v>60000</v>
      </c>
      <c r="P49" s="76">
        <f>D49*6</f>
        <v>60000</v>
      </c>
      <c r="Q49" s="76"/>
      <c r="R49" s="69"/>
      <c r="S49" s="79"/>
      <c r="T49" s="76"/>
      <c r="U49" s="73"/>
      <c r="V49" s="69"/>
      <c r="W49" s="79">
        <f t="shared" ref="W49:W61" si="4">SUM(X49:Z49)</f>
        <v>0</v>
      </c>
      <c r="X49" s="76"/>
      <c r="Y49" s="76"/>
      <c r="Z49" s="69"/>
      <c r="AA49" s="79"/>
      <c r="AB49" s="76"/>
      <c r="AC49" s="76"/>
      <c r="AD49" s="69"/>
    </row>
    <row r="50" spans="2:30" x14ac:dyDescent="0.25">
      <c r="B50" s="4"/>
      <c r="C50" s="7"/>
      <c r="D50" s="9"/>
      <c r="F50" s="58"/>
      <c r="G50" s="185">
        <f t="shared" si="0"/>
        <v>0</v>
      </c>
      <c r="H50" s="172">
        <f t="shared" si="1"/>
        <v>0</v>
      </c>
      <c r="I50" s="172">
        <f t="shared" ref="I50:I61" si="5">M50+Q50+U50+Y50+AC50</f>
        <v>0</v>
      </c>
      <c r="J50" s="173">
        <f t="shared" ref="J50:J61" si="6">N50+R50+V50+Z50+AD50</f>
        <v>0</v>
      </c>
      <c r="K50" s="82">
        <f t="shared" si="2"/>
        <v>0</v>
      </c>
      <c r="L50" s="76"/>
      <c r="M50" s="76"/>
      <c r="N50" s="69"/>
      <c r="O50" s="79">
        <f t="shared" si="3"/>
        <v>0</v>
      </c>
      <c r="P50" s="76"/>
      <c r="Q50" s="76"/>
      <c r="R50" s="69"/>
      <c r="S50" s="79"/>
      <c r="T50" s="76"/>
      <c r="U50" s="73"/>
      <c r="V50" s="69"/>
      <c r="W50" s="79">
        <f t="shared" si="4"/>
        <v>0</v>
      </c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82</v>
      </c>
      <c r="C51" s="7" t="s">
        <v>29</v>
      </c>
      <c r="D51" s="9"/>
      <c r="E51" s="52">
        <v>10</v>
      </c>
      <c r="F51" s="58">
        <f>D51*E51</f>
        <v>0</v>
      </c>
      <c r="G51" s="185">
        <f t="shared" si="0"/>
        <v>0</v>
      </c>
      <c r="H51" s="172">
        <f t="shared" si="1"/>
        <v>0</v>
      </c>
      <c r="I51" s="172">
        <f t="shared" si="5"/>
        <v>0</v>
      </c>
      <c r="J51" s="173">
        <f t="shared" si="6"/>
        <v>0</v>
      </c>
      <c r="K51" s="82">
        <f t="shared" si="2"/>
        <v>0</v>
      </c>
      <c r="L51" s="76"/>
      <c r="M51" s="76"/>
      <c r="N51" s="69">
        <f>F51</f>
        <v>0</v>
      </c>
      <c r="O51" s="79">
        <f t="shared" si="3"/>
        <v>0</v>
      </c>
      <c r="P51" s="76"/>
      <c r="Q51" s="76"/>
      <c r="R51" s="69"/>
      <c r="S51" s="79"/>
      <c r="T51" s="76"/>
      <c r="U51" s="73"/>
      <c r="V51" s="69"/>
      <c r="W51" s="79">
        <f t="shared" si="4"/>
        <v>0</v>
      </c>
      <c r="X51" s="76"/>
      <c r="Y51" s="76"/>
      <c r="Z51" s="69"/>
      <c r="AA51" s="79"/>
      <c r="AB51" s="76"/>
      <c r="AC51" s="76"/>
      <c r="AD51" s="69"/>
    </row>
    <row r="52" spans="2:30" x14ac:dyDescent="0.25">
      <c r="B52" s="4" t="s">
        <v>26</v>
      </c>
      <c r="C52" s="7" t="s">
        <v>29</v>
      </c>
      <c r="D52" s="9"/>
      <c r="E52" s="52"/>
      <c r="F52" s="58">
        <f>D52*E52</f>
        <v>0</v>
      </c>
      <c r="G52" s="185">
        <f t="shared" si="0"/>
        <v>0</v>
      </c>
      <c r="H52" s="172">
        <f t="shared" si="1"/>
        <v>0</v>
      </c>
      <c r="I52" s="172">
        <f t="shared" si="5"/>
        <v>0</v>
      </c>
      <c r="J52" s="173">
        <f t="shared" si="6"/>
        <v>0</v>
      </c>
      <c r="K52" s="82">
        <f t="shared" si="2"/>
        <v>0</v>
      </c>
      <c r="L52" s="76"/>
      <c r="M52" s="76"/>
      <c r="N52" s="69"/>
      <c r="O52" s="79">
        <f t="shared" si="3"/>
        <v>0</v>
      </c>
      <c r="P52" s="76"/>
      <c r="Q52" s="76"/>
      <c r="R52" s="69"/>
      <c r="S52" s="79"/>
      <c r="T52" s="76"/>
      <c r="U52" s="73"/>
      <c r="V52" s="69"/>
      <c r="W52" s="79">
        <f t="shared" si="4"/>
        <v>0</v>
      </c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58"/>
      <c r="G53" s="185">
        <f t="shared" si="0"/>
        <v>0</v>
      </c>
      <c r="H53" s="172">
        <f t="shared" si="1"/>
        <v>0</v>
      </c>
      <c r="I53" s="172">
        <f t="shared" si="5"/>
        <v>0</v>
      </c>
      <c r="J53" s="173">
        <f t="shared" si="6"/>
        <v>0</v>
      </c>
      <c r="K53" s="82">
        <f t="shared" si="2"/>
        <v>0</v>
      </c>
      <c r="L53" s="76"/>
      <c r="M53" s="76"/>
      <c r="N53" s="69"/>
      <c r="O53" s="79">
        <f t="shared" si="3"/>
        <v>0</v>
      </c>
      <c r="P53" s="76"/>
      <c r="Q53" s="76"/>
      <c r="R53" s="69"/>
      <c r="S53" s="79"/>
      <c r="T53" s="76"/>
      <c r="U53" s="73"/>
      <c r="V53" s="69"/>
      <c r="W53" s="79">
        <f t="shared" si="4"/>
        <v>0</v>
      </c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114</v>
      </c>
      <c r="C54" s="7" t="s">
        <v>34</v>
      </c>
      <c r="D54" s="9"/>
      <c r="E54" s="52"/>
      <c r="F54" s="58">
        <f>D54*E54</f>
        <v>0</v>
      </c>
      <c r="G54" s="185">
        <f t="shared" si="0"/>
        <v>0</v>
      </c>
      <c r="H54" s="172">
        <f t="shared" si="1"/>
        <v>0</v>
      </c>
      <c r="I54" s="172">
        <f t="shared" si="5"/>
        <v>0</v>
      </c>
      <c r="J54" s="173">
        <f t="shared" si="6"/>
        <v>0</v>
      </c>
      <c r="K54" s="82">
        <f t="shared" si="2"/>
        <v>0</v>
      </c>
      <c r="L54" s="76">
        <f>F54/2</f>
        <v>0</v>
      </c>
      <c r="M54" s="76"/>
      <c r="N54" s="69"/>
      <c r="O54" s="79">
        <f t="shared" si="3"/>
        <v>0</v>
      </c>
      <c r="P54" s="76"/>
      <c r="Q54" s="76"/>
      <c r="R54" s="69"/>
      <c r="S54" s="79"/>
      <c r="T54" s="76"/>
      <c r="U54" s="73"/>
      <c r="V54" s="69"/>
      <c r="W54" s="79">
        <f t="shared" si="4"/>
        <v>0</v>
      </c>
      <c r="X54" s="76">
        <f>F54/2</f>
        <v>0</v>
      </c>
      <c r="Y54" s="76"/>
      <c r="Z54" s="69"/>
      <c r="AA54" s="79"/>
      <c r="AB54" s="76"/>
      <c r="AC54" s="76"/>
      <c r="AD54" s="69"/>
    </row>
    <row r="55" spans="2:30" x14ac:dyDescent="0.25">
      <c r="B55" s="4" t="s">
        <v>26</v>
      </c>
      <c r="C55" s="7" t="s">
        <v>34</v>
      </c>
      <c r="D55" s="9"/>
      <c r="E55" s="52"/>
      <c r="F55" s="58">
        <f>D55*E55</f>
        <v>0</v>
      </c>
      <c r="G55" s="185">
        <f t="shared" si="0"/>
        <v>0</v>
      </c>
      <c r="H55" s="172">
        <f t="shared" si="1"/>
        <v>0</v>
      </c>
      <c r="I55" s="172">
        <f t="shared" si="5"/>
        <v>0</v>
      </c>
      <c r="J55" s="173">
        <f t="shared" si="6"/>
        <v>0</v>
      </c>
      <c r="K55" s="82">
        <f t="shared" si="2"/>
        <v>0</v>
      </c>
      <c r="L55" s="76">
        <f>F55/2</f>
        <v>0</v>
      </c>
      <c r="M55" s="76"/>
      <c r="N55" s="69"/>
      <c r="O55" s="79">
        <f t="shared" si="3"/>
        <v>0</v>
      </c>
      <c r="P55" s="76"/>
      <c r="Q55" s="76"/>
      <c r="R55" s="69"/>
      <c r="S55" s="79"/>
      <c r="T55" s="76"/>
      <c r="U55" s="73"/>
      <c r="V55" s="69"/>
      <c r="W55" s="79">
        <f t="shared" si="4"/>
        <v>0</v>
      </c>
      <c r="X55" s="76">
        <f>F55/2</f>
        <v>0</v>
      </c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58"/>
      <c r="G56" s="185">
        <f t="shared" si="0"/>
        <v>0</v>
      </c>
      <c r="H56" s="172">
        <f t="shared" si="1"/>
        <v>0</v>
      </c>
      <c r="I56" s="172">
        <f t="shared" si="5"/>
        <v>0</v>
      </c>
      <c r="J56" s="173">
        <f t="shared" si="6"/>
        <v>0</v>
      </c>
      <c r="K56" s="82">
        <f t="shared" si="2"/>
        <v>0</v>
      </c>
      <c r="L56" s="76"/>
      <c r="M56" s="76"/>
      <c r="N56" s="69"/>
      <c r="O56" s="79">
        <f t="shared" si="3"/>
        <v>0</v>
      </c>
      <c r="P56" s="76"/>
      <c r="Q56" s="76"/>
      <c r="R56" s="69"/>
      <c r="S56" s="79"/>
      <c r="T56" s="76"/>
      <c r="U56" s="73"/>
      <c r="V56" s="69"/>
      <c r="W56" s="79">
        <f t="shared" si="4"/>
        <v>0</v>
      </c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0</v>
      </c>
      <c r="F57" s="58">
        <f>SUM(F58:F61)</f>
        <v>0</v>
      </c>
      <c r="G57" s="185">
        <f t="shared" si="0"/>
        <v>0</v>
      </c>
      <c r="H57" s="172">
        <f t="shared" si="1"/>
        <v>0</v>
      </c>
      <c r="I57" s="172">
        <f t="shared" si="5"/>
        <v>0</v>
      </c>
      <c r="J57" s="173">
        <f t="shared" si="6"/>
        <v>0</v>
      </c>
      <c r="K57" s="82">
        <f t="shared" si="2"/>
        <v>0</v>
      </c>
      <c r="L57" s="76"/>
      <c r="M57" s="76"/>
      <c r="N57" s="69"/>
      <c r="O57" s="79">
        <f t="shared" si="3"/>
        <v>0</v>
      </c>
      <c r="P57" s="76"/>
      <c r="Q57" s="76"/>
      <c r="R57" s="69"/>
      <c r="S57" s="79"/>
      <c r="T57" s="76"/>
      <c r="U57" s="73"/>
      <c r="V57" s="69"/>
      <c r="W57" s="79">
        <f t="shared" si="4"/>
        <v>0</v>
      </c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/>
      <c r="E58">
        <v>0</v>
      </c>
      <c r="F58" s="58">
        <f>D58*E58</f>
        <v>0</v>
      </c>
      <c r="G58" s="185">
        <f t="shared" si="0"/>
        <v>0</v>
      </c>
      <c r="H58" s="172">
        <f t="shared" si="1"/>
        <v>0</v>
      </c>
      <c r="I58" s="172">
        <f t="shared" si="5"/>
        <v>0</v>
      </c>
      <c r="J58" s="173">
        <f t="shared" si="6"/>
        <v>0</v>
      </c>
      <c r="K58" s="82">
        <f t="shared" si="2"/>
        <v>0</v>
      </c>
      <c r="L58" s="76"/>
      <c r="M58" s="76"/>
      <c r="N58" s="69"/>
      <c r="O58" s="79">
        <f t="shared" si="3"/>
        <v>0</v>
      </c>
      <c r="P58" s="76"/>
      <c r="Q58" s="76"/>
      <c r="R58" s="69"/>
      <c r="S58" s="79"/>
      <c r="T58" s="76"/>
      <c r="U58" s="73"/>
      <c r="V58" s="69"/>
      <c r="W58" s="79">
        <f t="shared" si="4"/>
        <v>0</v>
      </c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/>
      <c r="E59">
        <v>0</v>
      </c>
      <c r="F59" s="58">
        <f>D59*E59</f>
        <v>0</v>
      </c>
      <c r="G59" s="185">
        <f t="shared" si="0"/>
        <v>0</v>
      </c>
      <c r="H59" s="172">
        <f t="shared" si="1"/>
        <v>0</v>
      </c>
      <c r="I59" s="172">
        <f t="shared" si="5"/>
        <v>0</v>
      </c>
      <c r="J59" s="173">
        <f t="shared" si="6"/>
        <v>0</v>
      </c>
      <c r="K59" s="82">
        <f t="shared" si="2"/>
        <v>0</v>
      </c>
      <c r="L59" s="76"/>
      <c r="M59" s="76"/>
      <c r="N59" s="69"/>
      <c r="O59" s="79">
        <f t="shared" si="3"/>
        <v>0</v>
      </c>
      <c r="P59" s="76"/>
      <c r="Q59" s="76"/>
      <c r="R59" s="69"/>
      <c r="S59" s="79"/>
      <c r="T59" s="76"/>
      <c r="U59" s="73"/>
      <c r="V59" s="69"/>
      <c r="W59" s="79">
        <f t="shared" si="4"/>
        <v>0</v>
      </c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/>
      <c r="E60">
        <v>0</v>
      </c>
      <c r="F60" s="58">
        <f>D60*E60*E57</f>
        <v>0</v>
      </c>
      <c r="G60" s="185">
        <f t="shared" si="0"/>
        <v>0</v>
      </c>
      <c r="H60" s="172">
        <f t="shared" si="1"/>
        <v>0</v>
      </c>
      <c r="I60" s="172">
        <f t="shared" si="5"/>
        <v>0</v>
      </c>
      <c r="J60" s="173">
        <f t="shared" si="6"/>
        <v>0</v>
      </c>
      <c r="K60" s="82">
        <f t="shared" si="2"/>
        <v>0</v>
      </c>
      <c r="L60" s="76"/>
      <c r="M60" s="76"/>
      <c r="N60" s="69"/>
      <c r="O60" s="79">
        <f t="shared" si="3"/>
        <v>0</v>
      </c>
      <c r="P60" s="76"/>
      <c r="Q60" s="76"/>
      <c r="R60" s="69"/>
      <c r="S60" s="79"/>
      <c r="T60" s="76"/>
      <c r="U60" s="73"/>
      <c r="V60" s="69"/>
      <c r="W60" s="79">
        <f t="shared" si="4"/>
        <v>0</v>
      </c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/>
      <c r="E61">
        <v>0</v>
      </c>
      <c r="F61" s="58">
        <f>D61*E61*E57</f>
        <v>0</v>
      </c>
      <c r="G61" s="185">
        <f t="shared" si="0"/>
        <v>0</v>
      </c>
      <c r="H61" s="172">
        <f t="shared" si="1"/>
        <v>0</v>
      </c>
      <c r="I61" s="172">
        <f t="shared" si="5"/>
        <v>0</v>
      </c>
      <c r="J61" s="173">
        <f t="shared" si="6"/>
        <v>0</v>
      </c>
      <c r="K61" s="82">
        <f t="shared" si="2"/>
        <v>0</v>
      </c>
      <c r="L61" s="76"/>
      <c r="M61" s="76"/>
      <c r="N61" s="69"/>
      <c r="O61" s="79">
        <f t="shared" si="3"/>
        <v>0</v>
      </c>
      <c r="P61" s="76"/>
      <c r="Q61" s="76"/>
      <c r="R61" s="69"/>
      <c r="S61" s="79"/>
      <c r="T61" s="76"/>
      <c r="U61" s="73"/>
      <c r="V61" s="69"/>
      <c r="W61" s="79">
        <f t="shared" si="4"/>
        <v>0</v>
      </c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185"/>
      <c r="H62" s="172"/>
      <c r="I62" s="172"/>
      <c r="J62" s="173"/>
      <c r="K62" s="82"/>
      <c r="L62" s="76"/>
      <c r="M62" s="76"/>
      <c r="N62" s="69"/>
      <c r="O62" s="79"/>
      <c r="P62" s="76"/>
      <c r="Q62" s="76"/>
      <c r="R62" s="69"/>
      <c r="S62" s="79"/>
      <c r="T62" s="76"/>
      <c r="U62" s="73"/>
      <c r="V62" s="69"/>
      <c r="W62" s="79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59">
        <f>SUM(F48:F57)</f>
        <v>240000</v>
      </c>
      <c r="G63" s="186">
        <f t="shared" ref="G63:I63" si="7">SUM(G48:G61)</f>
        <v>240000</v>
      </c>
      <c r="H63" s="183">
        <f t="shared" si="7"/>
        <v>60000</v>
      </c>
      <c r="I63" s="183">
        <f t="shared" si="7"/>
        <v>0</v>
      </c>
      <c r="J63" s="183">
        <f>SUM(J48:J61)</f>
        <v>180000</v>
      </c>
      <c r="K63" s="83">
        <f t="shared" ref="K63:M63" si="8">SUM(K48:K61)</f>
        <v>0</v>
      </c>
      <c r="L63" s="66">
        <f t="shared" si="8"/>
        <v>0</v>
      </c>
      <c r="M63" s="66">
        <f t="shared" si="8"/>
        <v>0</v>
      </c>
      <c r="N63" s="66">
        <f>SUM(N48:N61)</f>
        <v>0</v>
      </c>
      <c r="O63" s="77"/>
      <c r="P63" s="78"/>
      <c r="Q63" s="78"/>
      <c r="R63" s="75"/>
      <c r="S63" s="77"/>
      <c r="T63" s="78"/>
      <c r="U63" s="74"/>
      <c r="V63" s="75"/>
      <c r="W63" s="78">
        <f>SUM(W48:W61)</f>
        <v>0</v>
      </c>
      <c r="X63" s="78">
        <f>SUM(X48:X61)</f>
        <v>0</v>
      </c>
      <c r="Y63" s="78">
        <f t="shared" ref="Y63:Z63" si="9">SUM(Y48:Y61)</f>
        <v>0</v>
      </c>
      <c r="Z63" s="78">
        <f t="shared" si="9"/>
        <v>0</v>
      </c>
      <c r="AA63" s="77"/>
      <c r="AB63" s="78"/>
      <c r="AC63" s="78"/>
      <c r="AD63" s="75"/>
    </row>
    <row r="64" spans="2:30" x14ac:dyDescent="0.25">
      <c r="F64" s="16"/>
    </row>
    <row r="65" spans="6:6" x14ac:dyDescent="0.25">
      <c r="F65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64"/>
  <sheetViews>
    <sheetView zoomScale="70" zoomScaleNormal="70" workbookViewId="0">
      <selection activeCell="A9" sqref="A9:XFD10"/>
    </sheetView>
  </sheetViews>
  <sheetFormatPr defaultRowHeight="15" x14ac:dyDescent="0.25"/>
  <cols>
    <col min="2" max="2" width="33.5703125" bestFit="1" customWidth="1"/>
    <col min="3" max="3" width="9" style="6" bestFit="1" customWidth="1"/>
    <col min="6" max="6" width="17.7109375" customWidth="1"/>
    <col min="7" max="7" width="11.42578125" customWidth="1"/>
    <col min="11" max="11" width="11" customWidth="1"/>
    <col min="12" max="12" width="11.140625" customWidth="1"/>
    <col min="14" max="14" width="11.28515625" customWidth="1"/>
  </cols>
  <sheetData>
    <row r="2" spans="2:6" x14ac:dyDescent="0.25">
      <c r="B2" t="s">
        <v>89</v>
      </c>
    </row>
    <row r="3" spans="2:6" x14ac:dyDescent="0.25">
      <c r="B3" t="s">
        <v>90</v>
      </c>
    </row>
    <row r="4" spans="2:6" x14ac:dyDescent="0.25">
      <c r="B4" t="s">
        <v>91</v>
      </c>
    </row>
    <row r="5" spans="2:6" x14ac:dyDescent="0.25">
      <c r="B5" s="140" t="s">
        <v>154</v>
      </c>
    </row>
    <row r="6" spans="2:6" x14ac:dyDescent="0.25">
      <c r="B6" s="1"/>
    </row>
    <row r="7" spans="2:6" x14ac:dyDescent="0.25">
      <c r="B7" s="23" t="s">
        <v>155</v>
      </c>
      <c r="C7" s="51"/>
    </row>
    <row r="8" spans="2:6" ht="20.25" thickBot="1" x14ac:dyDescent="0.35">
      <c r="B8" s="3"/>
      <c r="C8" s="5"/>
      <c r="D8" s="3"/>
      <c r="E8" s="3"/>
      <c r="F8" s="3"/>
    </row>
    <row r="9" spans="2:6" ht="15.75" hidden="1" customHeight="1" x14ac:dyDescent="0.25">
      <c r="B9" s="4" t="s">
        <v>15</v>
      </c>
      <c r="C9" s="7" t="s">
        <v>9</v>
      </c>
      <c r="D9" s="9">
        <f>1+D12</f>
        <v>1</v>
      </c>
    </row>
    <row r="10" spans="2:6" ht="15.75" hidden="1" customHeight="1" x14ac:dyDescent="0.25">
      <c r="B10" s="4" t="s">
        <v>13</v>
      </c>
      <c r="C10" s="7" t="s">
        <v>21</v>
      </c>
      <c r="D10" s="9">
        <f>SUM(D12:D19)</f>
        <v>2</v>
      </c>
    </row>
    <row r="11" spans="2:6" ht="15.75" hidden="1" thickBot="1" x14ac:dyDescent="0.3">
      <c r="B11" s="4"/>
      <c r="C11" s="7"/>
    </row>
    <row r="12" spans="2:6" ht="30.75" hidden="1" thickBot="1" x14ac:dyDescent="0.3">
      <c r="B12" s="15" t="s">
        <v>16</v>
      </c>
      <c r="C12" s="7"/>
      <c r="D12" s="14"/>
    </row>
    <row r="13" spans="2:6" ht="30.75" hidden="1" thickBot="1" x14ac:dyDescent="0.3">
      <c r="B13" s="15" t="s">
        <v>28</v>
      </c>
      <c r="C13" s="7"/>
      <c r="D13" s="14"/>
    </row>
    <row r="14" spans="2:6" ht="30.75" hidden="1" thickBot="1" x14ac:dyDescent="0.3">
      <c r="B14" s="15" t="s">
        <v>22</v>
      </c>
      <c r="C14" s="7"/>
      <c r="D14" s="14"/>
    </row>
    <row r="15" spans="2:6" ht="30.75" hidden="1" thickBot="1" x14ac:dyDescent="0.3">
      <c r="B15" s="15" t="s">
        <v>17</v>
      </c>
      <c r="C15" s="7"/>
      <c r="D15" s="14">
        <v>1</v>
      </c>
    </row>
    <row r="16" spans="2:6" ht="30.75" hidden="1" thickBot="1" x14ac:dyDescent="0.3">
      <c r="B16" s="15" t="s">
        <v>18</v>
      </c>
      <c r="C16" s="7"/>
      <c r="D16" s="14"/>
    </row>
    <row r="17" spans="1:6" ht="30.75" hidden="1" thickBot="1" x14ac:dyDescent="0.3">
      <c r="B17" s="15" t="s">
        <v>19</v>
      </c>
      <c r="C17" s="7"/>
      <c r="D17" s="14"/>
    </row>
    <row r="18" spans="1:6" ht="30.75" hidden="1" thickBot="1" x14ac:dyDescent="0.3">
      <c r="B18" s="15" t="s">
        <v>27</v>
      </c>
      <c r="C18" s="7"/>
      <c r="D18" s="14"/>
    </row>
    <row r="19" spans="1:6" ht="30.75" hidden="1" thickBot="1" x14ac:dyDescent="0.3">
      <c r="B19" s="15" t="s">
        <v>20</v>
      </c>
      <c r="C19" s="7"/>
      <c r="D19" s="14">
        <v>1</v>
      </c>
    </row>
    <row r="20" spans="1:6" ht="15.75" hidden="1" thickBot="1" x14ac:dyDescent="0.3">
      <c r="C20" s="7"/>
    </row>
    <row r="21" spans="1:6" ht="18" hidden="1" thickBot="1" x14ac:dyDescent="0.35">
      <c r="B21" s="2" t="s">
        <v>40</v>
      </c>
      <c r="C21" s="8"/>
      <c r="D21" s="2"/>
      <c r="E21" s="2"/>
      <c r="F21" s="2"/>
    </row>
    <row r="22" spans="1:6" ht="15.75" hidden="1" thickBot="1" x14ac:dyDescent="0.3">
      <c r="A22" t="e">
        <f>#REF!</f>
        <v>#REF!</v>
      </c>
      <c r="C22" s="7"/>
      <c r="D22" s="18" t="e">
        <f>#REF!</f>
        <v>#REF!</v>
      </c>
    </row>
    <row r="23" spans="1:6" ht="15.75" hidden="1" thickBot="1" x14ac:dyDescent="0.3">
      <c r="A23" t="e">
        <f>#REF!</f>
        <v>#REF!</v>
      </c>
      <c r="C23" s="7"/>
      <c r="D23" s="18" t="e">
        <f>#REF!</f>
        <v>#REF!</v>
      </c>
    </row>
    <row r="24" spans="1:6" ht="15.75" hidden="1" thickBot="1" x14ac:dyDescent="0.3">
      <c r="C24" s="7"/>
      <c r="D24" s="7" t="s">
        <v>12</v>
      </c>
      <c r="E24" s="7" t="s">
        <v>10</v>
      </c>
      <c r="F24" s="7" t="s">
        <v>11</v>
      </c>
    </row>
    <row r="25" spans="1:6" ht="15.75" hidden="1" thickBot="1" x14ac:dyDescent="0.3">
      <c r="B25" s="4" t="s">
        <v>23</v>
      </c>
      <c r="C25" s="7" t="s">
        <v>1</v>
      </c>
      <c r="D25" s="9" t="e">
        <f>#REF!*D22</f>
        <v>#REF!</v>
      </c>
      <c r="F25" s="10" t="e">
        <f>D25*E25</f>
        <v>#REF!</v>
      </c>
    </row>
    <row r="26" spans="1:6" ht="15.75" hidden="1" thickBot="1" x14ac:dyDescent="0.3">
      <c r="B26" s="4" t="s">
        <v>2</v>
      </c>
      <c r="C26" s="7" t="s">
        <v>1</v>
      </c>
      <c r="D26" s="9" t="e">
        <f>#REF!*D22</f>
        <v>#REF!</v>
      </c>
      <c r="F26" s="10" t="e">
        <f>D26*E26</f>
        <v>#REF!</v>
      </c>
    </row>
    <row r="27" spans="1:6" ht="15.75" hidden="1" thickBot="1" x14ac:dyDescent="0.3">
      <c r="B27" s="4" t="s">
        <v>3</v>
      </c>
      <c r="C27" s="7" t="s">
        <v>1</v>
      </c>
      <c r="D27" s="9" t="e">
        <f>#REF!*D22</f>
        <v>#REF!</v>
      </c>
      <c r="F27" s="10" t="e">
        <f>D27*E27</f>
        <v>#REF!</v>
      </c>
    </row>
    <row r="28" spans="1:6" ht="15.75" hidden="1" thickBot="1" x14ac:dyDescent="0.3">
      <c r="B28" s="4" t="s">
        <v>4</v>
      </c>
      <c r="C28" s="7" t="s">
        <v>6</v>
      </c>
      <c r="D28" s="9" t="e">
        <f>#REF!*D22</f>
        <v>#REF!</v>
      </c>
      <c r="F28" s="10" t="e">
        <f>D28*E28</f>
        <v>#REF!</v>
      </c>
    </row>
    <row r="29" spans="1:6" ht="15.75" hidden="1" thickBot="1" x14ac:dyDescent="0.3">
      <c r="B29" s="4"/>
      <c r="C29" s="7"/>
      <c r="D29" s="9"/>
      <c r="F29" s="10"/>
    </row>
    <row r="30" spans="1:6" ht="15.75" hidden="1" thickBot="1" x14ac:dyDescent="0.3">
      <c r="B30" s="4" t="s">
        <v>24</v>
      </c>
      <c r="C30" s="7" t="s">
        <v>29</v>
      </c>
      <c r="D30" s="9" t="e">
        <f>#REF!*D23</f>
        <v>#REF!</v>
      </c>
      <c r="F30" s="10" t="e">
        <f>D30*E30</f>
        <v>#REF!</v>
      </c>
    </row>
    <row r="31" spans="1:6" ht="15.75" hidden="1" thickBot="1" x14ac:dyDescent="0.3">
      <c r="B31" s="4" t="s">
        <v>26</v>
      </c>
      <c r="C31" s="7" t="s">
        <v>29</v>
      </c>
      <c r="D31" s="9">
        <v>35</v>
      </c>
      <c r="F31" s="10">
        <f>D31*E31</f>
        <v>0</v>
      </c>
    </row>
    <row r="32" spans="1:6" ht="15.75" hidden="1" thickBot="1" x14ac:dyDescent="0.3">
      <c r="B32" s="4"/>
      <c r="C32" s="7"/>
      <c r="D32" s="9"/>
      <c r="F32" s="10"/>
    </row>
    <row r="33" spans="2:30" ht="15.75" hidden="1" thickBot="1" x14ac:dyDescent="0.3">
      <c r="B33" s="4" t="s">
        <v>36</v>
      </c>
      <c r="C33" s="7" t="s">
        <v>34</v>
      </c>
      <c r="D33" s="9">
        <v>100</v>
      </c>
      <c r="F33" s="10">
        <f>D33*E33</f>
        <v>0</v>
      </c>
    </row>
    <row r="34" spans="2:30" ht="15.75" hidden="1" thickBot="1" x14ac:dyDescent="0.3">
      <c r="B34" s="4" t="s">
        <v>33</v>
      </c>
      <c r="C34" s="7" t="s">
        <v>34</v>
      </c>
      <c r="D34" s="9">
        <v>8</v>
      </c>
      <c r="F34" s="10">
        <f>D34*E34</f>
        <v>0</v>
      </c>
    </row>
    <row r="35" spans="2:30" ht="15.75" hidden="1" thickBot="1" x14ac:dyDescent="0.3">
      <c r="B35" s="4"/>
      <c r="C35" s="7"/>
      <c r="D35" s="9"/>
      <c r="F35" s="10"/>
    </row>
    <row r="36" spans="2:30" ht="15.75" hidden="1" thickBot="1" x14ac:dyDescent="0.3">
      <c r="B36" s="4" t="s">
        <v>25</v>
      </c>
      <c r="C36" s="7" t="s">
        <v>31</v>
      </c>
      <c r="D36" s="9"/>
      <c r="F36" s="10" t="e">
        <f>SUM(F37:F40)</f>
        <v>#REF!</v>
      </c>
    </row>
    <row r="37" spans="2:30" ht="15.75" hidden="1" thickBot="1" x14ac:dyDescent="0.3">
      <c r="B37" s="4" t="s">
        <v>32</v>
      </c>
      <c r="C37" s="7" t="s">
        <v>35</v>
      </c>
      <c r="D37" s="9" t="e">
        <f>#REF!*D22</f>
        <v>#REF!</v>
      </c>
      <c r="F37" s="10" t="e">
        <f>D37*E37</f>
        <v>#REF!</v>
      </c>
    </row>
    <row r="38" spans="2:30" ht="15.75" hidden="1" thickBot="1" x14ac:dyDescent="0.3">
      <c r="B38" s="4" t="s">
        <v>5</v>
      </c>
      <c r="C38" s="7" t="s">
        <v>35</v>
      </c>
      <c r="D38" s="19" t="e">
        <f>#REF!*D22</f>
        <v>#REF!</v>
      </c>
      <c r="F38" s="10" t="e">
        <f>D38*E38</f>
        <v>#REF!</v>
      </c>
    </row>
    <row r="39" spans="2:30" ht="15.75" hidden="1" thickBot="1" x14ac:dyDescent="0.3">
      <c r="B39" s="4" t="s">
        <v>30</v>
      </c>
      <c r="C39" s="7" t="s">
        <v>29</v>
      </c>
      <c r="D39" s="9">
        <v>40</v>
      </c>
      <c r="F39" s="10">
        <f>D39*E39*E36</f>
        <v>0</v>
      </c>
    </row>
    <row r="40" spans="2:30" ht="15.75" hidden="1" thickBot="1" x14ac:dyDescent="0.3">
      <c r="B40" s="4" t="s">
        <v>7</v>
      </c>
      <c r="C40" s="7" t="s">
        <v>29</v>
      </c>
      <c r="D40" s="9">
        <v>20</v>
      </c>
      <c r="F40" s="10">
        <f>D40*E40*E36</f>
        <v>0</v>
      </c>
    </row>
    <row r="41" spans="2:30" ht="15.75" hidden="1" thickBot="1" x14ac:dyDescent="0.3">
      <c r="B41" s="4"/>
      <c r="F41" s="1"/>
    </row>
    <row r="42" spans="2:30" ht="15.75" hidden="1" thickBot="1" x14ac:dyDescent="0.3">
      <c r="B42" s="13" t="s">
        <v>8</v>
      </c>
      <c r="C42" s="12"/>
      <c r="D42" s="12"/>
      <c r="E42" s="12"/>
      <c r="F42" s="11" t="e">
        <f>SUM(F25:F36)</f>
        <v>#REF!</v>
      </c>
    </row>
    <row r="43" spans="2:30" ht="15.75" hidden="1" thickBot="1" x14ac:dyDescent="0.3"/>
    <row r="44" spans="2:30" ht="18.75" thickTop="1" thickBot="1" x14ac:dyDescent="0.35">
      <c r="B44" s="2" t="s">
        <v>75</v>
      </c>
      <c r="C44" s="8"/>
      <c r="D44" s="2"/>
      <c r="E44" s="2"/>
      <c r="F44" s="2"/>
      <c r="G44" s="300" t="s">
        <v>68</v>
      </c>
      <c r="H44" s="301"/>
      <c r="I44" s="301"/>
      <c r="J44" s="302"/>
      <c r="K44" s="291">
        <v>2021</v>
      </c>
      <c r="L44" s="292"/>
      <c r="M44" s="292"/>
      <c r="N44" s="293"/>
      <c r="O44" s="291">
        <v>2022</v>
      </c>
      <c r="P44" s="292"/>
      <c r="Q44" s="292"/>
      <c r="R44" s="293"/>
      <c r="S44" s="291">
        <v>2023</v>
      </c>
      <c r="T44" s="292"/>
      <c r="U44" s="292"/>
      <c r="V44" s="293"/>
      <c r="W44" s="291">
        <v>2024</v>
      </c>
      <c r="X44" s="292"/>
      <c r="Y44" s="292"/>
      <c r="Z44" s="293"/>
      <c r="AA44" s="291">
        <v>2025</v>
      </c>
      <c r="AB44" s="292"/>
      <c r="AC44" s="292"/>
      <c r="AD44" s="293"/>
    </row>
    <row r="45" spans="2:30" ht="16.5" thickTop="1" thickBot="1" x14ac:dyDescent="0.3">
      <c r="C45" s="7"/>
      <c r="G45" s="165" t="s">
        <v>39</v>
      </c>
      <c r="H45" s="166" t="s">
        <v>102</v>
      </c>
      <c r="I45" s="166" t="s">
        <v>66</v>
      </c>
      <c r="J45" s="167" t="s">
        <v>65</v>
      </c>
      <c r="K45" s="80" t="s">
        <v>39</v>
      </c>
      <c r="L45" s="33" t="s">
        <v>102</v>
      </c>
      <c r="M45" s="33" t="s">
        <v>66</v>
      </c>
      <c r="N45" s="35" t="s">
        <v>65</v>
      </c>
      <c r="O45" s="36" t="s">
        <v>39</v>
      </c>
      <c r="P45" s="33" t="s">
        <v>102</v>
      </c>
      <c r="Q45" s="43" t="s">
        <v>66</v>
      </c>
      <c r="R45" s="37" t="s">
        <v>65</v>
      </c>
      <c r="S45" s="39" t="s">
        <v>39</v>
      </c>
      <c r="T45" s="24" t="s">
        <v>102</v>
      </c>
      <c r="U45" s="24" t="s">
        <v>66</v>
      </c>
      <c r="V45" s="40" t="s">
        <v>65</v>
      </c>
      <c r="W45" s="42" t="s">
        <v>39</v>
      </c>
      <c r="X45" s="24" t="s">
        <v>102</v>
      </c>
      <c r="Y45" s="24" t="s">
        <v>66</v>
      </c>
      <c r="Z45" s="40" t="s">
        <v>65</v>
      </c>
      <c r="AA45" s="42" t="s">
        <v>39</v>
      </c>
      <c r="AB45" s="24" t="s">
        <v>102</v>
      </c>
      <c r="AC45" s="38" t="s">
        <v>66</v>
      </c>
      <c r="AD45" s="65" t="s">
        <v>65</v>
      </c>
    </row>
    <row r="46" spans="2:30" x14ac:dyDescent="0.25">
      <c r="C46" s="7"/>
      <c r="D46" s="7" t="s">
        <v>12</v>
      </c>
      <c r="E46" s="7" t="s">
        <v>10</v>
      </c>
      <c r="F46" s="7" t="s">
        <v>11</v>
      </c>
      <c r="G46" s="184"/>
      <c r="H46" s="169"/>
      <c r="I46" s="169"/>
      <c r="J46" s="170"/>
      <c r="K46" s="81"/>
      <c r="L46" s="60"/>
      <c r="M46" s="60"/>
      <c r="N46" s="62"/>
      <c r="O46" s="64"/>
      <c r="P46" s="60"/>
      <c r="Q46" s="60"/>
      <c r="R46" s="62"/>
      <c r="S46" s="64"/>
      <c r="T46" s="60"/>
      <c r="U46" s="57"/>
      <c r="V46" s="62"/>
      <c r="W46" s="64"/>
      <c r="X46" s="60"/>
      <c r="Y46" s="60"/>
      <c r="Z46" s="62"/>
      <c r="AA46" s="64"/>
      <c r="AB46" s="60"/>
      <c r="AC46" s="60"/>
      <c r="AD46" s="62"/>
    </row>
    <row r="47" spans="2:30" x14ac:dyDescent="0.25">
      <c r="B47" s="4" t="s">
        <v>110</v>
      </c>
      <c r="C47" s="7" t="s">
        <v>113</v>
      </c>
      <c r="D47" s="9">
        <v>30000</v>
      </c>
      <c r="E47">
        <v>6</v>
      </c>
      <c r="F47" s="58">
        <f>D47*E47</f>
        <v>180000</v>
      </c>
      <c r="G47" s="185">
        <f>SUM(H47:J47)</f>
        <v>180000</v>
      </c>
      <c r="H47" s="172">
        <f>L47+P47+T47+X47+AB47</f>
        <v>0</v>
      </c>
      <c r="I47" s="172">
        <f>M47+Q47+U47+Y47+AC47</f>
        <v>0</v>
      </c>
      <c r="J47" s="173">
        <f>N47+R47+V47+Z47+AD47</f>
        <v>180000</v>
      </c>
      <c r="K47" s="82">
        <f>SUM(L47:N47)</f>
        <v>0</v>
      </c>
      <c r="L47" s="76"/>
      <c r="M47" s="76"/>
      <c r="N47" s="69"/>
      <c r="O47" s="79">
        <f>SUM(P47:R48)</f>
        <v>240000</v>
      </c>
      <c r="P47" s="76"/>
      <c r="Q47" s="76"/>
      <c r="R47" s="69">
        <f>D47*6</f>
        <v>180000</v>
      </c>
      <c r="S47" s="79"/>
      <c r="T47" s="76"/>
      <c r="U47" s="73"/>
      <c r="V47" s="69"/>
      <c r="W47" s="79">
        <f>SUM(X47:Z47)</f>
        <v>0</v>
      </c>
      <c r="X47" s="76"/>
      <c r="Y47" s="76"/>
      <c r="Z47" s="69"/>
      <c r="AA47" s="79"/>
      <c r="AB47" s="76"/>
      <c r="AC47" s="76"/>
      <c r="AD47" s="69"/>
    </row>
    <row r="48" spans="2:30" x14ac:dyDescent="0.25">
      <c r="B48" s="4" t="s">
        <v>111</v>
      </c>
      <c r="C48" s="7" t="s">
        <v>112</v>
      </c>
      <c r="D48" s="9">
        <v>10000</v>
      </c>
      <c r="E48">
        <v>6</v>
      </c>
      <c r="F48" s="58">
        <f>D48*E48</f>
        <v>60000</v>
      </c>
      <c r="G48" s="185">
        <f t="shared" ref="G48:G60" si="0">SUM(H48:J48)</f>
        <v>60000</v>
      </c>
      <c r="H48" s="172">
        <f t="shared" ref="H48:J60" si="1">L48+P48+T48+X48+AB48</f>
        <v>60000</v>
      </c>
      <c r="I48" s="172"/>
      <c r="J48" s="173"/>
      <c r="K48" s="82">
        <f t="shared" ref="K48:K60" si="2">SUM(L48:N48)</f>
        <v>0</v>
      </c>
      <c r="L48" s="76"/>
      <c r="M48" s="76"/>
      <c r="N48" s="69"/>
      <c r="O48" s="79">
        <f t="shared" ref="O48:O60" si="3">SUM(P48:R49)</f>
        <v>60000</v>
      </c>
      <c r="P48" s="76">
        <f>D48*6</f>
        <v>60000</v>
      </c>
      <c r="Q48" s="76"/>
      <c r="R48" s="69"/>
      <c r="S48" s="79"/>
      <c r="T48" s="76"/>
      <c r="U48" s="73"/>
      <c r="V48" s="69"/>
      <c r="W48" s="79">
        <f t="shared" ref="W48:W60" si="4">SUM(X48:Z48)</f>
        <v>0</v>
      </c>
      <c r="X48" s="76"/>
      <c r="Y48" s="76"/>
      <c r="Z48" s="69"/>
      <c r="AA48" s="79"/>
      <c r="AB48" s="76"/>
      <c r="AC48" s="76"/>
      <c r="AD48" s="69"/>
    </row>
    <row r="49" spans="2:30" x14ac:dyDescent="0.25">
      <c r="B49" s="4"/>
      <c r="C49" s="7"/>
      <c r="D49" s="9"/>
      <c r="F49" s="58"/>
      <c r="G49" s="185">
        <f t="shared" si="0"/>
        <v>0</v>
      </c>
      <c r="H49" s="172">
        <f t="shared" si="1"/>
        <v>0</v>
      </c>
      <c r="I49" s="172">
        <f t="shared" si="1"/>
        <v>0</v>
      </c>
      <c r="J49" s="173">
        <f t="shared" si="1"/>
        <v>0</v>
      </c>
      <c r="K49" s="82">
        <f t="shared" si="2"/>
        <v>0</v>
      </c>
      <c r="L49" s="76"/>
      <c r="M49" s="76"/>
      <c r="N49" s="69"/>
      <c r="O49" s="79">
        <f t="shared" si="3"/>
        <v>0</v>
      </c>
      <c r="P49" s="76"/>
      <c r="Q49" s="76"/>
      <c r="R49" s="69"/>
      <c r="S49" s="79"/>
      <c r="T49" s="76"/>
      <c r="U49" s="73"/>
      <c r="V49" s="69"/>
      <c r="W49" s="79">
        <f t="shared" si="4"/>
        <v>0</v>
      </c>
      <c r="X49" s="76"/>
      <c r="Y49" s="76"/>
      <c r="Z49" s="69"/>
      <c r="AA49" s="79"/>
      <c r="AB49" s="76"/>
      <c r="AC49" s="76"/>
      <c r="AD49" s="69"/>
    </row>
    <row r="50" spans="2:30" x14ac:dyDescent="0.25">
      <c r="B50" s="4" t="s">
        <v>82</v>
      </c>
      <c r="C50" s="7" t="s">
        <v>29</v>
      </c>
      <c r="D50" s="9"/>
      <c r="E50" s="52">
        <v>10</v>
      </c>
      <c r="F50" s="58">
        <f>D50*E50</f>
        <v>0</v>
      </c>
      <c r="G50" s="185">
        <f t="shared" si="0"/>
        <v>0</v>
      </c>
      <c r="H50" s="172">
        <f t="shared" si="1"/>
        <v>0</v>
      </c>
      <c r="I50" s="172">
        <f t="shared" si="1"/>
        <v>0</v>
      </c>
      <c r="J50" s="173">
        <f t="shared" si="1"/>
        <v>0</v>
      </c>
      <c r="K50" s="82">
        <f t="shared" si="2"/>
        <v>0</v>
      </c>
      <c r="L50" s="76"/>
      <c r="M50" s="76"/>
      <c r="N50" s="69">
        <f>F50</f>
        <v>0</v>
      </c>
      <c r="O50" s="79">
        <f t="shared" si="3"/>
        <v>0</v>
      </c>
      <c r="P50" s="76"/>
      <c r="Q50" s="76"/>
      <c r="R50" s="69"/>
      <c r="S50" s="79"/>
      <c r="T50" s="76"/>
      <c r="U50" s="73"/>
      <c r="V50" s="69"/>
      <c r="W50" s="79">
        <f t="shared" si="4"/>
        <v>0</v>
      </c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26</v>
      </c>
      <c r="C51" s="7" t="s">
        <v>29</v>
      </c>
      <c r="D51" s="9"/>
      <c r="E51" s="52"/>
      <c r="F51" s="58">
        <f>D51*E51</f>
        <v>0</v>
      </c>
      <c r="G51" s="185">
        <f t="shared" si="0"/>
        <v>0</v>
      </c>
      <c r="H51" s="172">
        <f t="shared" si="1"/>
        <v>0</v>
      </c>
      <c r="I51" s="172">
        <f t="shared" si="1"/>
        <v>0</v>
      </c>
      <c r="J51" s="173">
        <f t="shared" si="1"/>
        <v>0</v>
      </c>
      <c r="K51" s="82">
        <f t="shared" si="2"/>
        <v>0</v>
      </c>
      <c r="L51" s="76"/>
      <c r="M51" s="76"/>
      <c r="N51" s="69"/>
      <c r="O51" s="79">
        <f t="shared" si="3"/>
        <v>0</v>
      </c>
      <c r="P51" s="76"/>
      <c r="Q51" s="76"/>
      <c r="R51" s="69"/>
      <c r="S51" s="79"/>
      <c r="T51" s="76"/>
      <c r="U51" s="73"/>
      <c r="V51" s="69"/>
      <c r="W51" s="79">
        <f t="shared" si="4"/>
        <v>0</v>
      </c>
      <c r="X51" s="76"/>
      <c r="Y51" s="76"/>
      <c r="Z51" s="69"/>
      <c r="AA51" s="79"/>
      <c r="AB51" s="76"/>
      <c r="AC51" s="76"/>
      <c r="AD51" s="69"/>
    </row>
    <row r="52" spans="2:30" x14ac:dyDescent="0.25">
      <c r="B52" s="4"/>
      <c r="C52" s="7"/>
      <c r="D52" s="9"/>
      <c r="F52" s="58"/>
      <c r="G52" s="185">
        <f t="shared" si="0"/>
        <v>0</v>
      </c>
      <c r="H52" s="172">
        <f t="shared" si="1"/>
        <v>0</v>
      </c>
      <c r="I52" s="172">
        <f t="shared" si="1"/>
        <v>0</v>
      </c>
      <c r="J52" s="173">
        <f t="shared" si="1"/>
        <v>0</v>
      </c>
      <c r="K52" s="82">
        <f t="shared" si="2"/>
        <v>0</v>
      </c>
      <c r="L52" s="76"/>
      <c r="M52" s="76"/>
      <c r="N52" s="69"/>
      <c r="O52" s="79">
        <f t="shared" si="3"/>
        <v>0</v>
      </c>
      <c r="P52" s="76"/>
      <c r="Q52" s="76"/>
      <c r="R52" s="69"/>
      <c r="S52" s="79"/>
      <c r="T52" s="76"/>
      <c r="U52" s="73"/>
      <c r="V52" s="69"/>
      <c r="W52" s="79">
        <f t="shared" si="4"/>
        <v>0</v>
      </c>
      <c r="X52" s="76"/>
      <c r="Y52" s="76"/>
      <c r="Z52" s="69"/>
      <c r="AA52" s="79"/>
      <c r="AB52" s="76"/>
      <c r="AC52" s="76"/>
      <c r="AD52" s="69"/>
    </row>
    <row r="53" spans="2:30" x14ac:dyDescent="0.25">
      <c r="B53" s="4" t="s">
        <v>114</v>
      </c>
      <c r="C53" s="7" t="s">
        <v>34</v>
      </c>
      <c r="D53" s="9"/>
      <c r="E53" s="52"/>
      <c r="F53" s="58">
        <f>D53*E53</f>
        <v>0</v>
      </c>
      <c r="G53" s="185">
        <f t="shared" si="0"/>
        <v>0</v>
      </c>
      <c r="H53" s="172">
        <f t="shared" si="1"/>
        <v>0</v>
      </c>
      <c r="I53" s="172">
        <f t="shared" si="1"/>
        <v>0</v>
      </c>
      <c r="J53" s="173">
        <f t="shared" si="1"/>
        <v>0</v>
      </c>
      <c r="K53" s="82">
        <f t="shared" si="2"/>
        <v>0</v>
      </c>
      <c r="L53" s="76">
        <f>F53/2</f>
        <v>0</v>
      </c>
      <c r="M53" s="76"/>
      <c r="N53" s="69"/>
      <c r="O53" s="79">
        <f t="shared" si="3"/>
        <v>0</v>
      </c>
      <c r="P53" s="76"/>
      <c r="Q53" s="76"/>
      <c r="R53" s="69"/>
      <c r="S53" s="79"/>
      <c r="T53" s="76"/>
      <c r="U53" s="73"/>
      <c r="V53" s="69"/>
      <c r="W53" s="79">
        <f t="shared" si="4"/>
        <v>0</v>
      </c>
      <c r="X53" s="76">
        <f>F53/2</f>
        <v>0</v>
      </c>
      <c r="Y53" s="76"/>
      <c r="Z53" s="69"/>
      <c r="AA53" s="79"/>
      <c r="AB53" s="76"/>
      <c r="AC53" s="76"/>
      <c r="AD53" s="69"/>
    </row>
    <row r="54" spans="2:30" x14ac:dyDescent="0.25">
      <c r="B54" s="4" t="s">
        <v>26</v>
      </c>
      <c r="C54" s="7" t="s">
        <v>34</v>
      </c>
      <c r="D54" s="9"/>
      <c r="E54" s="52"/>
      <c r="F54" s="58">
        <f>D54*E54</f>
        <v>0</v>
      </c>
      <c r="G54" s="185">
        <f t="shared" si="0"/>
        <v>0</v>
      </c>
      <c r="H54" s="172">
        <f t="shared" si="1"/>
        <v>0</v>
      </c>
      <c r="I54" s="172">
        <f t="shared" si="1"/>
        <v>0</v>
      </c>
      <c r="J54" s="173">
        <f t="shared" si="1"/>
        <v>0</v>
      </c>
      <c r="K54" s="82">
        <f t="shared" si="2"/>
        <v>0</v>
      </c>
      <c r="L54" s="76">
        <f>F54/2</f>
        <v>0</v>
      </c>
      <c r="M54" s="76"/>
      <c r="N54" s="69"/>
      <c r="O54" s="79">
        <f t="shared" si="3"/>
        <v>0</v>
      </c>
      <c r="P54" s="76"/>
      <c r="Q54" s="76"/>
      <c r="R54" s="69"/>
      <c r="S54" s="79"/>
      <c r="T54" s="76"/>
      <c r="U54" s="73"/>
      <c r="V54" s="69"/>
      <c r="W54" s="79">
        <f t="shared" si="4"/>
        <v>0</v>
      </c>
      <c r="X54" s="76">
        <f>F54/2</f>
        <v>0</v>
      </c>
      <c r="Y54" s="76"/>
      <c r="Z54" s="69"/>
      <c r="AA54" s="79"/>
      <c r="AB54" s="76"/>
      <c r="AC54" s="76"/>
      <c r="AD54" s="69"/>
    </row>
    <row r="55" spans="2:30" x14ac:dyDescent="0.25">
      <c r="B55" s="4"/>
      <c r="C55" s="7"/>
      <c r="D55" s="9"/>
      <c r="F55" s="58"/>
      <c r="G55" s="185">
        <f t="shared" si="0"/>
        <v>0</v>
      </c>
      <c r="H55" s="172">
        <f t="shared" si="1"/>
        <v>0</v>
      </c>
      <c r="I55" s="172">
        <f t="shared" si="1"/>
        <v>0</v>
      </c>
      <c r="J55" s="173">
        <f t="shared" si="1"/>
        <v>0</v>
      </c>
      <c r="K55" s="82">
        <f t="shared" si="2"/>
        <v>0</v>
      </c>
      <c r="L55" s="76"/>
      <c r="M55" s="76"/>
      <c r="N55" s="69"/>
      <c r="O55" s="79">
        <f t="shared" si="3"/>
        <v>0</v>
      </c>
      <c r="P55" s="76"/>
      <c r="Q55" s="76"/>
      <c r="R55" s="69"/>
      <c r="S55" s="79"/>
      <c r="T55" s="76"/>
      <c r="U55" s="73"/>
      <c r="V55" s="69"/>
      <c r="W55" s="79">
        <f t="shared" si="4"/>
        <v>0</v>
      </c>
      <c r="X55" s="76"/>
      <c r="Y55" s="76"/>
      <c r="Z55" s="69"/>
      <c r="AA55" s="79"/>
      <c r="AB55" s="76"/>
      <c r="AC55" s="76"/>
      <c r="AD55" s="69"/>
    </row>
    <row r="56" spans="2:30" x14ac:dyDescent="0.25">
      <c r="B56" s="4" t="s">
        <v>25</v>
      </c>
      <c r="C56" s="7" t="s">
        <v>31</v>
      </c>
      <c r="D56" s="9"/>
      <c r="E56">
        <v>0</v>
      </c>
      <c r="F56" s="58">
        <f>SUM(F57:F60)</f>
        <v>0</v>
      </c>
      <c r="G56" s="185">
        <f t="shared" si="0"/>
        <v>0</v>
      </c>
      <c r="H56" s="172">
        <f t="shared" si="1"/>
        <v>0</v>
      </c>
      <c r="I56" s="172">
        <f t="shared" si="1"/>
        <v>0</v>
      </c>
      <c r="J56" s="173">
        <f t="shared" si="1"/>
        <v>0</v>
      </c>
      <c r="K56" s="82">
        <f t="shared" si="2"/>
        <v>0</v>
      </c>
      <c r="L56" s="76"/>
      <c r="M56" s="76"/>
      <c r="N56" s="69"/>
      <c r="O56" s="79">
        <f t="shared" si="3"/>
        <v>0</v>
      </c>
      <c r="P56" s="76"/>
      <c r="Q56" s="76"/>
      <c r="R56" s="69"/>
      <c r="S56" s="79"/>
      <c r="T56" s="76"/>
      <c r="U56" s="73"/>
      <c r="V56" s="69"/>
      <c r="W56" s="79">
        <f t="shared" si="4"/>
        <v>0</v>
      </c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32</v>
      </c>
      <c r="C57" s="7" t="s">
        <v>35</v>
      </c>
      <c r="D57" s="19"/>
      <c r="E57">
        <v>0</v>
      </c>
      <c r="F57" s="58">
        <f>D57*E57</f>
        <v>0</v>
      </c>
      <c r="G57" s="185">
        <f t="shared" si="0"/>
        <v>0</v>
      </c>
      <c r="H57" s="172">
        <f t="shared" si="1"/>
        <v>0</v>
      </c>
      <c r="I57" s="172">
        <f t="shared" si="1"/>
        <v>0</v>
      </c>
      <c r="J57" s="173">
        <f t="shared" si="1"/>
        <v>0</v>
      </c>
      <c r="K57" s="82">
        <f t="shared" si="2"/>
        <v>0</v>
      </c>
      <c r="L57" s="76"/>
      <c r="M57" s="76"/>
      <c r="N57" s="69"/>
      <c r="O57" s="79">
        <f t="shared" si="3"/>
        <v>0</v>
      </c>
      <c r="P57" s="76"/>
      <c r="Q57" s="76"/>
      <c r="R57" s="69"/>
      <c r="S57" s="79"/>
      <c r="T57" s="76"/>
      <c r="U57" s="73"/>
      <c r="V57" s="69"/>
      <c r="W57" s="79">
        <f t="shared" si="4"/>
        <v>0</v>
      </c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5</v>
      </c>
      <c r="C58" s="7" t="s">
        <v>35</v>
      </c>
      <c r="D58" s="19"/>
      <c r="E58">
        <v>0</v>
      </c>
      <c r="F58" s="58">
        <f>D58*E58</f>
        <v>0</v>
      </c>
      <c r="G58" s="185">
        <f t="shared" si="0"/>
        <v>0</v>
      </c>
      <c r="H58" s="172">
        <f t="shared" si="1"/>
        <v>0</v>
      </c>
      <c r="I58" s="172">
        <f t="shared" si="1"/>
        <v>0</v>
      </c>
      <c r="J58" s="173">
        <f t="shared" si="1"/>
        <v>0</v>
      </c>
      <c r="K58" s="82">
        <f t="shared" si="2"/>
        <v>0</v>
      </c>
      <c r="L58" s="76"/>
      <c r="M58" s="76"/>
      <c r="N58" s="69"/>
      <c r="O58" s="79">
        <f t="shared" si="3"/>
        <v>0</v>
      </c>
      <c r="P58" s="76"/>
      <c r="Q58" s="76"/>
      <c r="R58" s="69"/>
      <c r="S58" s="79"/>
      <c r="T58" s="76"/>
      <c r="U58" s="73"/>
      <c r="V58" s="69"/>
      <c r="W58" s="79">
        <f t="shared" si="4"/>
        <v>0</v>
      </c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30</v>
      </c>
      <c r="C59" s="7" t="s">
        <v>29</v>
      </c>
      <c r="D59" s="9"/>
      <c r="E59">
        <v>0</v>
      </c>
      <c r="F59" s="58">
        <f>D59*E59*E56</f>
        <v>0</v>
      </c>
      <c r="G59" s="185">
        <f t="shared" si="0"/>
        <v>0</v>
      </c>
      <c r="H59" s="172">
        <f t="shared" si="1"/>
        <v>0</v>
      </c>
      <c r="I59" s="172">
        <f t="shared" si="1"/>
        <v>0</v>
      </c>
      <c r="J59" s="173">
        <f t="shared" si="1"/>
        <v>0</v>
      </c>
      <c r="K59" s="82">
        <f t="shared" si="2"/>
        <v>0</v>
      </c>
      <c r="L59" s="76"/>
      <c r="M59" s="76"/>
      <c r="N59" s="69"/>
      <c r="O59" s="79">
        <f t="shared" si="3"/>
        <v>0</v>
      </c>
      <c r="P59" s="76"/>
      <c r="Q59" s="76"/>
      <c r="R59" s="69"/>
      <c r="S59" s="79"/>
      <c r="T59" s="76"/>
      <c r="U59" s="73"/>
      <c r="V59" s="69"/>
      <c r="W59" s="79">
        <f t="shared" si="4"/>
        <v>0</v>
      </c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7</v>
      </c>
      <c r="C60" s="7" t="s">
        <v>29</v>
      </c>
      <c r="D60" s="9"/>
      <c r="E60">
        <v>0</v>
      </c>
      <c r="F60" s="58">
        <f>D60*E60*E56</f>
        <v>0</v>
      </c>
      <c r="G60" s="185">
        <f t="shared" si="0"/>
        <v>0</v>
      </c>
      <c r="H60" s="172">
        <f t="shared" si="1"/>
        <v>0</v>
      </c>
      <c r="I60" s="172">
        <f t="shared" si="1"/>
        <v>0</v>
      </c>
      <c r="J60" s="173">
        <f t="shared" si="1"/>
        <v>0</v>
      </c>
      <c r="K60" s="82">
        <f t="shared" si="2"/>
        <v>0</v>
      </c>
      <c r="L60" s="76"/>
      <c r="M60" s="76"/>
      <c r="N60" s="69"/>
      <c r="O60" s="79">
        <f t="shared" si="3"/>
        <v>0</v>
      </c>
      <c r="P60" s="76"/>
      <c r="Q60" s="76"/>
      <c r="R60" s="69"/>
      <c r="S60" s="79"/>
      <c r="T60" s="76"/>
      <c r="U60" s="73"/>
      <c r="V60" s="69"/>
      <c r="W60" s="79">
        <f t="shared" si="4"/>
        <v>0</v>
      </c>
      <c r="X60" s="76"/>
      <c r="Y60" s="76"/>
      <c r="Z60" s="69"/>
      <c r="AA60" s="79"/>
      <c r="AB60" s="76"/>
      <c r="AC60" s="76"/>
      <c r="AD60" s="69"/>
    </row>
    <row r="61" spans="2:30" ht="15.75" thickBot="1" x14ac:dyDescent="0.3">
      <c r="B61" s="4"/>
      <c r="F61" s="1"/>
      <c r="G61" s="185"/>
      <c r="H61" s="172"/>
      <c r="I61" s="172"/>
      <c r="J61" s="173"/>
      <c r="K61" s="82"/>
      <c r="L61" s="76"/>
      <c r="M61" s="76"/>
      <c r="N61" s="69"/>
      <c r="O61" s="79"/>
      <c r="P61" s="76"/>
      <c r="Q61" s="76"/>
      <c r="R61" s="69"/>
      <c r="S61" s="79"/>
      <c r="T61" s="76"/>
      <c r="U61" s="73"/>
      <c r="V61" s="69"/>
      <c r="W61" s="79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13" t="s">
        <v>8</v>
      </c>
      <c r="C62" s="12"/>
      <c r="D62" s="12"/>
      <c r="E62" s="12"/>
      <c r="F62" s="59">
        <f>SUM(F47:F56)</f>
        <v>240000</v>
      </c>
      <c r="G62" s="186">
        <f t="shared" ref="G62:I62" si="5">SUM(G47:G60)</f>
        <v>240000</v>
      </c>
      <c r="H62" s="183">
        <f t="shared" si="5"/>
        <v>60000</v>
      </c>
      <c r="I62" s="183">
        <f t="shared" si="5"/>
        <v>0</v>
      </c>
      <c r="J62" s="183">
        <f>SUM(J47:J60)</f>
        <v>180000</v>
      </c>
      <c r="K62" s="83">
        <f t="shared" ref="K62:M62" si="6">SUM(K47:K60)</f>
        <v>0</v>
      </c>
      <c r="L62" s="66">
        <f t="shared" si="6"/>
        <v>0</v>
      </c>
      <c r="M62" s="66">
        <f t="shared" si="6"/>
        <v>0</v>
      </c>
      <c r="N62" s="66">
        <f>SUM(N47:N60)</f>
        <v>0</v>
      </c>
      <c r="O62" s="77"/>
      <c r="P62" s="78"/>
      <c r="Q62" s="78"/>
      <c r="R62" s="75"/>
      <c r="S62" s="77"/>
      <c r="T62" s="78"/>
      <c r="U62" s="74"/>
      <c r="V62" s="75"/>
      <c r="W62" s="78">
        <f>SUM(W47:W60)</f>
        <v>0</v>
      </c>
      <c r="X62" s="78">
        <f>SUM(X47:X60)</f>
        <v>0</v>
      </c>
      <c r="Y62" s="78">
        <f t="shared" ref="Y62:Z62" si="7">SUM(Y47:Y60)</f>
        <v>0</v>
      </c>
      <c r="Z62" s="78">
        <f t="shared" si="7"/>
        <v>0</v>
      </c>
      <c r="AA62" s="77"/>
      <c r="AB62" s="78"/>
      <c r="AC62" s="78"/>
      <c r="AD62" s="75"/>
    </row>
    <row r="63" spans="2:30" x14ac:dyDescent="0.25">
      <c r="F63" s="16"/>
    </row>
    <row r="64" spans="2:30" x14ac:dyDescent="0.25">
      <c r="F64" s="16"/>
    </row>
  </sheetData>
  <mergeCells count="6">
    <mergeCell ref="AA44:AD44"/>
    <mergeCell ref="G44:J44"/>
    <mergeCell ref="K44:N44"/>
    <mergeCell ref="O44:R44"/>
    <mergeCell ref="S44:V44"/>
    <mergeCell ref="W44:Z44"/>
  </mergeCells>
  <pageMargins left="0.25" right="0.25" top="0.75" bottom="0.75" header="0.3" footer="0.3"/>
  <pageSetup paperSize="9" fitToWidth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zoomScale="70" zoomScaleNormal="70" workbookViewId="0">
      <selection activeCell="B1" sqref="B1"/>
    </sheetView>
  </sheetViews>
  <sheetFormatPr defaultRowHeight="15" x14ac:dyDescent="0.25"/>
  <cols>
    <col min="1" max="1" width="4.28515625" customWidth="1"/>
    <col min="2" max="2" width="33.5703125" bestFit="1" customWidth="1"/>
    <col min="3" max="3" width="9" style="6" bestFit="1" customWidth="1"/>
    <col min="6" max="6" width="22.140625" customWidth="1"/>
    <col min="7" max="7" width="17.42578125" customWidth="1"/>
    <col min="8" max="8" width="11.85546875" customWidth="1"/>
    <col min="9" max="9" width="11.28515625" customWidth="1"/>
    <col min="10" max="10" width="11.85546875" customWidth="1"/>
    <col min="11" max="11" width="15.42578125" customWidth="1"/>
    <col min="12" max="12" width="13.85546875" customWidth="1"/>
    <col min="14" max="14" width="14.28515625" customWidth="1"/>
    <col min="15" max="15" width="14" customWidth="1"/>
    <col min="16" max="16" width="12" customWidth="1"/>
    <col min="17" max="17" width="11" customWidth="1"/>
    <col min="18" max="18" width="10.7109375" customWidth="1"/>
    <col min="19" max="19" width="11.85546875" customWidth="1"/>
    <col min="20" max="20" width="11.42578125" customWidth="1"/>
    <col min="21" max="21" width="11" customWidth="1"/>
    <col min="22" max="22" width="12" customWidth="1"/>
    <col min="23" max="23" width="13.7109375" customWidth="1"/>
    <col min="24" max="24" width="12.42578125" customWidth="1"/>
    <col min="25" max="25" width="13.28515625" customWidth="1"/>
    <col min="26" max="26" width="11.5703125" customWidth="1"/>
  </cols>
  <sheetData>
    <row r="1" spans="2:6" x14ac:dyDescent="0.25">
      <c r="B1" s="187"/>
    </row>
    <row r="2" spans="2:6" x14ac:dyDescent="0.25">
      <c r="B2" t="s">
        <v>89</v>
      </c>
    </row>
    <row r="3" spans="2:6" x14ac:dyDescent="0.25">
      <c r="B3" t="s">
        <v>90</v>
      </c>
    </row>
    <row r="4" spans="2:6" x14ac:dyDescent="0.25">
      <c r="B4" t="s">
        <v>91</v>
      </c>
    </row>
    <row r="5" spans="2:6" x14ac:dyDescent="0.25">
      <c r="B5" s="158" t="s">
        <v>156</v>
      </c>
    </row>
    <row r="6" spans="2:6" x14ac:dyDescent="0.25">
      <c r="B6" s="143"/>
    </row>
    <row r="8" spans="2:6" x14ac:dyDescent="0.25">
      <c r="B8" s="23" t="s">
        <v>157</v>
      </c>
      <c r="C8" s="51"/>
    </row>
    <row r="9" spans="2:6" ht="20.25" thickBot="1" x14ac:dyDescent="0.35">
      <c r="B9" s="3"/>
      <c r="C9" s="5"/>
      <c r="D9" s="3"/>
      <c r="E9" s="3"/>
      <c r="F9" s="3"/>
    </row>
    <row r="10" spans="2:6" ht="15.75" hidden="1" customHeight="1" x14ac:dyDescent="0.25">
      <c r="B10" s="4" t="s">
        <v>15</v>
      </c>
      <c r="C10" s="7" t="s">
        <v>9</v>
      </c>
      <c r="D10" s="9">
        <f>1+D13</f>
        <v>1</v>
      </c>
    </row>
    <row r="11" spans="2:6" ht="15.75" hidden="1" customHeight="1" x14ac:dyDescent="0.25">
      <c r="B11" s="4" t="s">
        <v>13</v>
      </c>
      <c r="C11" s="7" t="s">
        <v>21</v>
      </c>
      <c r="D11" s="9">
        <f>SUM(D13:D20)</f>
        <v>2</v>
      </c>
    </row>
    <row r="12" spans="2:6" ht="15.75" hidden="1" thickBot="1" x14ac:dyDescent="0.3">
      <c r="B12" s="4"/>
      <c r="C12" s="7"/>
    </row>
    <row r="13" spans="2:6" ht="30.75" hidden="1" thickBot="1" x14ac:dyDescent="0.3">
      <c r="B13" s="15" t="s">
        <v>16</v>
      </c>
      <c r="C13" s="7"/>
      <c r="D13" s="14"/>
    </row>
    <row r="14" spans="2:6" ht="30.75" hidden="1" thickBot="1" x14ac:dyDescent="0.3">
      <c r="B14" s="15" t="s">
        <v>28</v>
      </c>
      <c r="C14" s="7"/>
      <c r="D14" s="14"/>
    </row>
    <row r="15" spans="2:6" ht="30.75" hidden="1" thickBot="1" x14ac:dyDescent="0.3">
      <c r="B15" s="15" t="s">
        <v>22</v>
      </c>
      <c r="C15" s="7"/>
      <c r="D15" s="14"/>
    </row>
    <row r="16" spans="2:6" ht="30.75" hidden="1" thickBot="1" x14ac:dyDescent="0.3">
      <c r="B16" s="15" t="s">
        <v>17</v>
      </c>
      <c r="C16" s="7"/>
      <c r="D16" s="14">
        <v>1</v>
      </c>
    </row>
    <row r="17" spans="1:6" ht="30.75" hidden="1" thickBot="1" x14ac:dyDescent="0.3">
      <c r="B17" s="15" t="s">
        <v>18</v>
      </c>
      <c r="C17" s="7"/>
      <c r="D17" s="14"/>
    </row>
    <row r="18" spans="1:6" ht="30.75" hidden="1" thickBot="1" x14ac:dyDescent="0.3">
      <c r="B18" s="15" t="s">
        <v>19</v>
      </c>
      <c r="C18" s="7"/>
      <c r="D18" s="14"/>
    </row>
    <row r="19" spans="1:6" ht="30.75" hidden="1" thickBot="1" x14ac:dyDescent="0.3">
      <c r="B19" s="15" t="s">
        <v>27</v>
      </c>
      <c r="C19" s="7"/>
      <c r="D19" s="14"/>
    </row>
    <row r="20" spans="1:6" ht="30.75" hidden="1" thickBot="1" x14ac:dyDescent="0.3">
      <c r="B20" s="15" t="s">
        <v>20</v>
      </c>
      <c r="C20" s="7"/>
      <c r="D20" s="14">
        <v>1</v>
      </c>
    </row>
    <row r="21" spans="1:6" ht="15.75" hidden="1" thickBot="1" x14ac:dyDescent="0.3">
      <c r="C21" s="7"/>
    </row>
    <row r="22" spans="1:6" ht="18" hidden="1" thickBot="1" x14ac:dyDescent="0.35">
      <c r="B22" s="2" t="s">
        <v>40</v>
      </c>
      <c r="C22" s="8"/>
      <c r="D22" s="2"/>
      <c r="E22" s="2"/>
      <c r="F22" s="2"/>
    </row>
    <row r="23" spans="1:6" ht="15.75" hidden="1" thickBot="1" x14ac:dyDescent="0.3">
      <c r="A23" t="str">
        <f>[1]re!B2</f>
        <v>Curs schimb MDL/EUR (şfîrşit an 2020)</v>
      </c>
      <c r="C23" s="7"/>
      <c r="D23" s="18">
        <f>[1]re!C2</f>
        <v>21.5</v>
      </c>
    </row>
    <row r="24" spans="1:6" ht="15.75" hidden="1" thickBot="1" x14ac:dyDescent="0.3">
      <c r="A24" t="str">
        <f>[1]re!B3</f>
        <v>Curs schimb MDL/USD (şfîrşit an 20205)</v>
      </c>
      <c r="C24" s="7"/>
      <c r="D24" s="18">
        <f>[1]re!C3</f>
        <v>20</v>
      </c>
    </row>
    <row r="25" spans="1:6" ht="15.75" hidden="1" thickBot="1" x14ac:dyDescent="0.3">
      <c r="C25" s="7"/>
      <c r="D25" s="7" t="s">
        <v>12</v>
      </c>
      <c r="E25" s="7" t="s">
        <v>10</v>
      </c>
      <c r="F25" s="7" t="s">
        <v>11</v>
      </c>
    </row>
    <row r="26" spans="1:6" ht="15.75" hidden="1" thickBot="1" x14ac:dyDescent="0.3">
      <c r="B26" s="4" t="s">
        <v>23</v>
      </c>
      <c r="C26" s="7" t="s">
        <v>1</v>
      </c>
      <c r="D26" s="9">
        <f>[1]re!C6*D23</f>
        <v>8600</v>
      </c>
      <c r="F26" s="10">
        <f>D26*E26</f>
        <v>0</v>
      </c>
    </row>
    <row r="27" spans="1:6" ht="15.75" hidden="1" thickBot="1" x14ac:dyDescent="0.3">
      <c r="B27" s="4" t="s">
        <v>2</v>
      </c>
      <c r="C27" s="7" t="s">
        <v>1</v>
      </c>
      <c r="D27" s="9">
        <f>[1]re!C8*D23</f>
        <v>2150</v>
      </c>
      <c r="F27" s="10">
        <f>D27*E27</f>
        <v>0</v>
      </c>
    </row>
    <row r="28" spans="1:6" ht="15.75" hidden="1" thickBot="1" x14ac:dyDescent="0.3">
      <c r="B28" s="4" t="s">
        <v>3</v>
      </c>
      <c r="C28" s="7" t="s">
        <v>1</v>
      </c>
      <c r="D28" s="9">
        <f>[1]re!C9*D23</f>
        <v>1075</v>
      </c>
      <c r="F28" s="10">
        <f>D28*E28</f>
        <v>0</v>
      </c>
    </row>
    <row r="29" spans="1:6" ht="15.75" hidden="1" thickBot="1" x14ac:dyDescent="0.3">
      <c r="B29" s="4" t="s">
        <v>4</v>
      </c>
      <c r="C29" s="7" t="s">
        <v>6</v>
      </c>
      <c r="D29" s="9">
        <f>[1]re!C10*D23</f>
        <v>6450</v>
      </c>
      <c r="F29" s="10">
        <f>D29*E29</f>
        <v>0</v>
      </c>
    </row>
    <row r="30" spans="1:6" ht="15.75" hidden="1" thickBot="1" x14ac:dyDescent="0.3">
      <c r="B30" s="4"/>
      <c r="C30" s="7"/>
      <c r="D30" s="9"/>
      <c r="F30" s="10"/>
    </row>
    <row r="31" spans="1:6" ht="15.75" hidden="1" thickBot="1" x14ac:dyDescent="0.3">
      <c r="B31" s="4" t="s">
        <v>24</v>
      </c>
      <c r="C31" s="7" t="s">
        <v>29</v>
      </c>
      <c r="D31" s="9">
        <f>[1]re!C7*D24</f>
        <v>30000</v>
      </c>
      <c r="F31" s="10">
        <f>D31*E31</f>
        <v>0</v>
      </c>
    </row>
    <row r="32" spans="1:6" ht="15.75" hidden="1" thickBot="1" x14ac:dyDescent="0.3">
      <c r="B32" s="4" t="s">
        <v>26</v>
      </c>
      <c r="C32" s="7" t="s">
        <v>29</v>
      </c>
      <c r="D32" s="9">
        <v>35</v>
      </c>
      <c r="F32" s="10">
        <f>D32*E32</f>
        <v>0</v>
      </c>
    </row>
    <row r="33" spans="2:30" ht="15.75" hidden="1" thickBot="1" x14ac:dyDescent="0.3">
      <c r="B33" s="4"/>
      <c r="C33" s="7"/>
      <c r="D33" s="9"/>
      <c r="F33" s="10"/>
    </row>
    <row r="34" spans="2:30" ht="15.75" hidden="1" thickBot="1" x14ac:dyDescent="0.3">
      <c r="B34" s="4" t="s">
        <v>36</v>
      </c>
      <c r="C34" s="7" t="s">
        <v>34</v>
      </c>
      <c r="D34" s="9">
        <v>100</v>
      </c>
      <c r="F34" s="10">
        <f>D34*E34</f>
        <v>0</v>
      </c>
    </row>
    <row r="35" spans="2:30" ht="15.75" hidden="1" thickBot="1" x14ac:dyDescent="0.3">
      <c r="B35" s="4" t="s">
        <v>33</v>
      </c>
      <c r="C35" s="7" t="s">
        <v>34</v>
      </c>
      <c r="D35" s="9">
        <v>8</v>
      </c>
      <c r="F35" s="10">
        <f>D35*E35</f>
        <v>0</v>
      </c>
    </row>
    <row r="36" spans="2:30" ht="15.75" hidden="1" thickBot="1" x14ac:dyDescent="0.3">
      <c r="B36" s="4"/>
      <c r="C36" s="7"/>
      <c r="D36" s="9"/>
      <c r="F36" s="10"/>
    </row>
    <row r="37" spans="2:30" ht="15.75" hidden="1" thickBot="1" x14ac:dyDescent="0.3">
      <c r="B37" s="4" t="s">
        <v>25</v>
      </c>
      <c r="C37" s="7" t="s">
        <v>31</v>
      </c>
      <c r="D37" s="9"/>
      <c r="F37" s="10">
        <f>SUM(F38:F41)</f>
        <v>0</v>
      </c>
    </row>
    <row r="38" spans="2:30" ht="15.75" hidden="1" thickBot="1" x14ac:dyDescent="0.3">
      <c r="B38" s="4" t="s">
        <v>32</v>
      </c>
      <c r="C38" s="7" t="s">
        <v>35</v>
      </c>
      <c r="D38" s="9">
        <f>[1]re!C11*D23</f>
        <v>3225</v>
      </c>
      <c r="F38" s="10">
        <f>D38*E38</f>
        <v>0</v>
      </c>
    </row>
    <row r="39" spans="2:30" ht="15.75" hidden="1" thickBot="1" x14ac:dyDescent="0.3">
      <c r="B39" s="4" t="s">
        <v>5</v>
      </c>
      <c r="C39" s="7" t="s">
        <v>35</v>
      </c>
      <c r="D39" s="19">
        <f>[1]re!C12*D23</f>
        <v>537.5</v>
      </c>
      <c r="F39" s="10">
        <f>D39*E39</f>
        <v>0</v>
      </c>
    </row>
    <row r="40" spans="2:30" ht="15.75" hidden="1" thickBot="1" x14ac:dyDescent="0.3">
      <c r="B40" s="4" t="s">
        <v>30</v>
      </c>
      <c r="C40" s="7" t="s">
        <v>29</v>
      </c>
      <c r="D40" s="9">
        <v>40</v>
      </c>
      <c r="F40" s="10">
        <f>D40*E40*E37</f>
        <v>0</v>
      </c>
    </row>
    <row r="41" spans="2:30" ht="15.75" hidden="1" thickBot="1" x14ac:dyDescent="0.3">
      <c r="B41" s="4" t="s">
        <v>7</v>
      </c>
      <c r="C41" s="7" t="s">
        <v>29</v>
      </c>
      <c r="D41" s="9">
        <v>20</v>
      </c>
      <c r="F41" s="10">
        <f>D41*E41*E37</f>
        <v>0</v>
      </c>
    </row>
    <row r="42" spans="2:30" ht="15.75" hidden="1" thickBot="1" x14ac:dyDescent="0.3">
      <c r="B42" s="4"/>
      <c r="F42" s="1"/>
    </row>
    <row r="43" spans="2:30" ht="15.75" hidden="1" thickBot="1" x14ac:dyDescent="0.3">
      <c r="B43" s="13" t="s">
        <v>8</v>
      </c>
      <c r="C43" s="12"/>
      <c r="D43" s="12"/>
      <c r="E43" s="12"/>
      <c r="F43" s="11">
        <f>SUM(F26:F37)</f>
        <v>0</v>
      </c>
    </row>
    <row r="44" spans="2:30" ht="15.75" hidden="1" thickBot="1" x14ac:dyDescent="0.3"/>
    <row r="45" spans="2:30" ht="18.75" thickTop="1" thickBot="1" x14ac:dyDescent="0.35">
      <c r="B45" s="2" t="s">
        <v>75</v>
      </c>
      <c r="C45" s="8"/>
      <c r="D45" s="2"/>
      <c r="E45" s="2"/>
      <c r="F45" s="2"/>
      <c r="G45" s="294" t="s">
        <v>68</v>
      </c>
      <c r="H45" s="295"/>
      <c r="I45" s="295"/>
      <c r="J45" s="296"/>
      <c r="K45" s="291">
        <v>2021</v>
      </c>
      <c r="L45" s="292"/>
      <c r="M45" s="292"/>
      <c r="N45" s="293"/>
      <c r="O45" s="291">
        <v>2022</v>
      </c>
      <c r="P45" s="292"/>
      <c r="Q45" s="292"/>
      <c r="R45" s="293"/>
      <c r="S45" s="291">
        <v>2023</v>
      </c>
      <c r="T45" s="292"/>
      <c r="U45" s="292"/>
      <c r="V45" s="293"/>
      <c r="W45" s="291">
        <v>2024</v>
      </c>
      <c r="X45" s="292"/>
      <c r="Y45" s="292"/>
      <c r="Z45" s="293"/>
      <c r="AA45" s="291">
        <v>2025</v>
      </c>
      <c r="AB45" s="292"/>
      <c r="AC45" s="292"/>
      <c r="AD45" s="293"/>
    </row>
    <row r="46" spans="2:30" ht="16.5" thickTop="1" thickBot="1" x14ac:dyDescent="0.3">
      <c r="C46" s="7"/>
      <c r="G46" s="49" t="s">
        <v>39</v>
      </c>
      <c r="H46" s="47" t="s">
        <v>102</v>
      </c>
      <c r="I46" s="47" t="s">
        <v>66</v>
      </c>
      <c r="J46" s="54" t="s">
        <v>65</v>
      </c>
      <c r="K46" s="80" t="s">
        <v>39</v>
      </c>
      <c r="L46" s="33" t="s">
        <v>102</v>
      </c>
      <c r="M46" s="33" t="s">
        <v>66</v>
      </c>
      <c r="N46" s="35" t="s">
        <v>65</v>
      </c>
      <c r="O46" s="90" t="s">
        <v>39</v>
      </c>
      <c r="P46" s="33" t="s">
        <v>102</v>
      </c>
      <c r="Q46" s="43" t="s">
        <v>66</v>
      </c>
      <c r="R46" s="37" t="s">
        <v>65</v>
      </c>
      <c r="S46" s="87" t="s">
        <v>39</v>
      </c>
      <c r="T46" s="24" t="s">
        <v>102</v>
      </c>
      <c r="U46" s="24" t="s">
        <v>66</v>
      </c>
      <c r="V46" s="40" t="s">
        <v>65</v>
      </c>
      <c r="W46" s="42" t="s">
        <v>39</v>
      </c>
      <c r="X46" s="24" t="s">
        <v>102</v>
      </c>
      <c r="Y46" s="24" t="s">
        <v>66</v>
      </c>
      <c r="Z46" s="40" t="s">
        <v>65</v>
      </c>
      <c r="AA46" s="42" t="s">
        <v>39</v>
      </c>
      <c r="AB46" s="24" t="s">
        <v>102</v>
      </c>
      <c r="AC46" s="38" t="s">
        <v>66</v>
      </c>
      <c r="AD46" s="65" t="s">
        <v>65</v>
      </c>
    </row>
    <row r="47" spans="2:30" x14ac:dyDescent="0.25">
      <c r="C47" s="7"/>
      <c r="D47" s="7" t="s">
        <v>12</v>
      </c>
      <c r="E47" s="7" t="s">
        <v>10</v>
      </c>
      <c r="F47" s="7" t="s">
        <v>11</v>
      </c>
      <c r="G47" s="84"/>
      <c r="H47" s="57"/>
      <c r="I47" s="57"/>
      <c r="J47" s="63"/>
      <c r="K47" s="81"/>
      <c r="L47" s="60"/>
      <c r="M47" s="60"/>
      <c r="N47" s="62"/>
      <c r="O47" s="88"/>
      <c r="P47" s="60"/>
      <c r="Q47" s="60"/>
      <c r="R47" s="62"/>
      <c r="S47" s="88"/>
      <c r="T47" s="60"/>
      <c r="U47" s="57"/>
      <c r="V47" s="62"/>
      <c r="W47" s="64"/>
      <c r="X47" s="60"/>
      <c r="Y47" s="60"/>
      <c r="Z47" s="62"/>
      <c r="AA47" s="64"/>
      <c r="AB47" s="60"/>
      <c r="AC47" s="60"/>
      <c r="AD47" s="62"/>
    </row>
    <row r="48" spans="2:30" x14ac:dyDescent="0.25">
      <c r="B48" s="4" t="s">
        <v>83</v>
      </c>
      <c r="C48" s="7" t="s">
        <v>84</v>
      </c>
      <c r="D48" s="9">
        <v>3000</v>
      </c>
      <c r="E48" s="52">
        <v>30</v>
      </c>
      <c r="F48" s="58">
        <f>D48*E48</f>
        <v>90000</v>
      </c>
      <c r="G48" s="85">
        <f>SUM(H48:J48)</f>
        <v>90000</v>
      </c>
      <c r="H48" s="73">
        <f>L48+P48+T48+X48+AB48</f>
        <v>0</v>
      </c>
      <c r="I48" s="73">
        <f>M48+Q48+U48+Y48+AC48</f>
        <v>0</v>
      </c>
      <c r="J48" s="69">
        <f>N48+R48+V48+Z48+AD48</f>
        <v>90000</v>
      </c>
      <c r="K48" s="82">
        <f>SUM(L48:N48)</f>
        <v>45000</v>
      </c>
      <c r="L48" s="76"/>
      <c r="M48" s="76"/>
      <c r="N48" s="69">
        <f>F48/2</f>
        <v>45000</v>
      </c>
      <c r="O48" s="82">
        <f>SUM(P48:R48)</f>
        <v>45000</v>
      </c>
      <c r="P48" s="76"/>
      <c r="Q48" s="76"/>
      <c r="R48" s="69">
        <f>F48/2</f>
        <v>45000</v>
      </c>
      <c r="S48" s="82">
        <f>SUM(T48:V48)</f>
        <v>0</v>
      </c>
      <c r="T48" s="76"/>
      <c r="U48" s="73"/>
      <c r="V48" s="69"/>
      <c r="W48" s="82"/>
      <c r="X48" s="76"/>
      <c r="Y48" s="76"/>
      <c r="Z48" s="69"/>
      <c r="AA48" s="79"/>
      <c r="AB48" s="76"/>
      <c r="AC48" s="76"/>
      <c r="AD48" s="69"/>
    </row>
    <row r="49" spans="2:30" x14ac:dyDescent="0.25">
      <c r="B49" s="4" t="s">
        <v>4</v>
      </c>
      <c r="C49" s="7" t="s">
        <v>6</v>
      </c>
      <c r="D49" s="9">
        <f>[1]re!C10</f>
        <v>300</v>
      </c>
      <c r="E49" s="52">
        <f>C8</f>
        <v>0</v>
      </c>
      <c r="F49" s="58">
        <f>D49*E49</f>
        <v>0</v>
      </c>
      <c r="G49" s="85">
        <f t="shared" ref="G49:G61" si="0">SUM(H49:J49)</f>
        <v>0</v>
      </c>
      <c r="H49" s="73">
        <f t="shared" ref="H49:J61" si="1">L49+P49+T49+X49+AB49</f>
        <v>0</v>
      </c>
      <c r="I49" s="73">
        <f t="shared" si="1"/>
        <v>0</v>
      </c>
      <c r="J49" s="69">
        <f t="shared" si="1"/>
        <v>0</v>
      </c>
      <c r="K49" s="82">
        <f t="shared" ref="K49:K61" si="2">SUM(L49:N49)</f>
        <v>0</v>
      </c>
      <c r="L49" s="76"/>
      <c r="M49" s="76"/>
      <c r="N49" s="69">
        <f>F49</f>
        <v>0</v>
      </c>
      <c r="O49" s="82">
        <f t="shared" ref="O49:O61" si="3">SUM(P49:R49)</f>
        <v>0</v>
      </c>
      <c r="P49" s="76"/>
      <c r="Q49" s="76"/>
      <c r="R49" s="69"/>
      <c r="S49" s="82">
        <f t="shared" ref="S49:S61" si="4">SUM(T49:V49)</f>
        <v>0</v>
      </c>
      <c r="T49" s="76"/>
      <c r="U49" s="73"/>
      <c r="V49" s="69"/>
      <c r="W49" s="82"/>
      <c r="X49" s="76"/>
      <c r="Y49" s="76"/>
      <c r="Z49" s="69"/>
      <c r="AA49" s="79"/>
      <c r="AB49" s="76"/>
      <c r="AC49" s="76"/>
      <c r="AD49" s="69"/>
    </row>
    <row r="50" spans="2:30" x14ac:dyDescent="0.25">
      <c r="B50" s="4"/>
      <c r="C50" s="7"/>
      <c r="D50" s="9"/>
      <c r="F50" s="58"/>
      <c r="G50" s="85">
        <f t="shared" si="0"/>
        <v>0</v>
      </c>
      <c r="H50" s="73">
        <f t="shared" si="1"/>
        <v>0</v>
      </c>
      <c r="I50" s="73">
        <f t="shared" si="1"/>
        <v>0</v>
      </c>
      <c r="J50" s="69">
        <f t="shared" si="1"/>
        <v>0</v>
      </c>
      <c r="K50" s="82">
        <f t="shared" si="2"/>
        <v>0</v>
      </c>
      <c r="L50" s="76"/>
      <c r="M50" s="76"/>
      <c r="N50" s="69"/>
      <c r="O50" s="82">
        <f t="shared" si="3"/>
        <v>0</v>
      </c>
      <c r="P50" s="76"/>
      <c r="Q50" s="76"/>
      <c r="R50" s="69"/>
      <c r="S50" s="82">
        <f t="shared" si="4"/>
        <v>0</v>
      </c>
      <c r="T50" s="76"/>
      <c r="U50" s="73"/>
      <c r="V50" s="69"/>
      <c r="W50" s="82"/>
      <c r="X50" s="76"/>
      <c r="Y50" s="76"/>
      <c r="Z50" s="69"/>
      <c r="AA50" s="79"/>
      <c r="AB50" s="76"/>
      <c r="AC50" s="76"/>
      <c r="AD50" s="69"/>
    </row>
    <row r="51" spans="2:30" x14ac:dyDescent="0.25">
      <c r="B51" s="4" t="s">
        <v>85</v>
      </c>
      <c r="C51" s="7" t="s">
        <v>29</v>
      </c>
      <c r="D51" s="9"/>
      <c r="E51" s="52">
        <f>C8</f>
        <v>0</v>
      </c>
      <c r="F51" s="58">
        <f>D51*E51</f>
        <v>0</v>
      </c>
      <c r="G51" s="85">
        <f t="shared" si="0"/>
        <v>0</v>
      </c>
      <c r="H51" s="73">
        <f t="shared" si="1"/>
        <v>0</v>
      </c>
      <c r="I51" s="73">
        <f t="shared" si="1"/>
        <v>0</v>
      </c>
      <c r="J51" s="69">
        <f t="shared" si="1"/>
        <v>0</v>
      </c>
      <c r="K51" s="82">
        <f t="shared" si="2"/>
        <v>0</v>
      </c>
      <c r="L51" s="76"/>
      <c r="M51" s="76"/>
      <c r="N51" s="69"/>
      <c r="O51" s="82">
        <f t="shared" si="3"/>
        <v>0</v>
      </c>
      <c r="P51" s="76">
        <f>F51*0.2</f>
        <v>0</v>
      </c>
      <c r="Q51" s="76">
        <f>F51*0.05</f>
        <v>0</v>
      </c>
      <c r="R51" s="69">
        <f>F51*0.15</f>
        <v>0</v>
      </c>
      <c r="S51" s="82">
        <f t="shared" si="4"/>
        <v>0</v>
      </c>
      <c r="T51" s="76">
        <f>F51*0.2</f>
        <v>0</v>
      </c>
      <c r="U51" s="73">
        <f>F51*0.05</f>
        <v>0</v>
      </c>
      <c r="V51" s="69">
        <f>F51*0.15</f>
        <v>0</v>
      </c>
      <c r="W51" s="82">
        <f>SUM(X51:Z51)</f>
        <v>0</v>
      </c>
      <c r="X51" s="76">
        <f>F51*0.1</f>
        <v>0</v>
      </c>
      <c r="Y51" s="76">
        <f>F51*0.05</f>
        <v>0</v>
      </c>
      <c r="Z51" s="69">
        <f>F51*0.05</f>
        <v>0</v>
      </c>
      <c r="AA51" s="79"/>
      <c r="AB51" s="76"/>
      <c r="AC51" s="76"/>
      <c r="AD51" s="69"/>
    </row>
    <row r="52" spans="2:30" x14ac:dyDescent="0.25">
      <c r="B52" s="4" t="s">
        <v>26</v>
      </c>
      <c r="C52" s="7" t="s">
        <v>29</v>
      </c>
      <c r="D52" s="9"/>
      <c r="E52" s="52"/>
      <c r="F52" s="58">
        <f>D52*E52</f>
        <v>0</v>
      </c>
      <c r="G52" s="85">
        <f t="shared" si="0"/>
        <v>0</v>
      </c>
      <c r="H52" s="73">
        <f t="shared" si="1"/>
        <v>0</v>
      </c>
      <c r="I52" s="73">
        <f t="shared" si="1"/>
        <v>0</v>
      </c>
      <c r="J52" s="69">
        <f t="shared" si="1"/>
        <v>0</v>
      </c>
      <c r="K52" s="82">
        <f t="shared" si="2"/>
        <v>0</v>
      </c>
      <c r="L52" s="76"/>
      <c r="M52" s="76"/>
      <c r="N52" s="69"/>
      <c r="O52" s="82">
        <f t="shared" si="3"/>
        <v>0</v>
      </c>
      <c r="P52" s="76"/>
      <c r="Q52" s="76"/>
      <c r="R52" s="69"/>
      <c r="S52" s="82">
        <f t="shared" si="4"/>
        <v>0</v>
      </c>
      <c r="T52" s="76"/>
      <c r="U52" s="73"/>
      <c r="V52" s="69"/>
      <c r="W52" s="82"/>
      <c r="X52" s="76"/>
      <c r="Y52" s="76"/>
      <c r="Z52" s="69"/>
      <c r="AA52" s="79"/>
      <c r="AB52" s="76"/>
      <c r="AC52" s="76"/>
      <c r="AD52" s="69"/>
    </row>
    <row r="53" spans="2:30" x14ac:dyDescent="0.25">
      <c r="B53" s="4"/>
      <c r="C53" s="7"/>
      <c r="D53" s="9"/>
      <c r="F53" s="58"/>
      <c r="G53" s="85">
        <f t="shared" si="0"/>
        <v>0</v>
      </c>
      <c r="H53" s="73">
        <f t="shared" si="1"/>
        <v>0</v>
      </c>
      <c r="I53" s="73">
        <f t="shared" si="1"/>
        <v>0</v>
      </c>
      <c r="J53" s="69">
        <f t="shared" si="1"/>
        <v>0</v>
      </c>
      <c r="K53" s="82">
        <f t="shared" si="2"/>
        <v>0</v>
      </c>
      <c r="L53" s="76"/>
      <c r="M53" s="76"/>
      <c r="N53" s="69"/>
      <c r="O53" s="82">
        <f t="shared" si="3"/>
        <v>0</v>
      </c>
      <c r="P53" s="76"/>
      <c r="Q53" s="76"/>
      <c r="R53" s="69"/>
      <c r="S53" s="82">
        <f t="shared" si="4"/>
        <v>0</v>
      </c>
      <c r="T53" s="76"/>
      <c r="U53" s="73"/>
      <c r="V53" s="69"/>
      <c r="W53" s="82"/>
      <c r="X53" s="76"/>
      <c r="Y53" s="76"/>
      <c r="Z53" s="69"/>
      <c r="AA53" s="79"/>
      <c r="AB53" s="76"/>
      <c r="AC53" s="76"/>
      <c r="AD53" s="69"/>
    </row>
    <row r="54" spans="2:30" x14ac:dyDescent="0.25">
      <c r="B54" s="4" t="s">
        <v>232</v>
      </c>
      <c r="C54" s="7" t="s">
        <v>34</v>
      </c>
      <c r="D54" s="9">
        <v>20</v>
      </c>
      <c r="E54" s="52">
        <v>30</v>
      </c>
      <c r="F54" s="58">
        <f>D54*E54</f>
        <v>600</v>
      </c>
      <c r="G54" s="85">
        <f t="shared" si="0"/>
        <v>600</v>
      </c>
      <c r="H54" s="73">
        <f t="shared" si="1"/>
        <v>120</v>
      </c>
      <c r="I54" s="73">
        <f t="shared" si="1"/>
        <v>0</v>
      </c>
      <c r="J54" s="69">
        <f t="shared" si="1"/>
        <v>480</v>
      </c>
      <c r="K54" s="82">
        <f t="shared" si="2"/>
        <v>300</v>
      </c>
      <c r="L54" s="76">
        <f>F54*0.1</f>
        <v>60</v>
      </c>
      <c r="M54" s="76"/>
      <c r="N54" s="69">
        <f>F54*0.4</f>
        <v>240</v>
      </c>
      <c r="O54" s="82">
        <f t="shared" si="3"/>
        <v>300</v>
      </c>
      <c r="P54" s="76">
        <f>F54*0.1</f>
        <v>60</v>
      </c>
      <c r="Q54" s="76"/>
      <c r="R54" s="69">
        <f>F54*0.4</f>
        <v>240</v>
      </c>
      <c r="S54" s="82">
        <f t="shared" si="4"/>
        <v>0</v>
      </c>
      <c r="T54" s="76"/>
      <c r="U54" s="73"/>
      <c r="V54" s="69"/>
      <c r="W54" s="82"/>
      <c r="X54" s="76"/>
      <c r="Y54" s="76"/>
      <c r="Z54" s="69"/>
      <c r="AA54" s="79"/>
      <c r="AB54" s="76"/>
      <c r="AC54" s="76"/>
      <c r="AD54" s="69"/>
    </row>
    <row r="55" spans="2:30" x14ac:dyDescent="0.25">
      <c r="B55" s="4" t="s">
        <v>26</v>
      </c>
      <c r="C55" s="7" t="s">
        <v>6</v>
      </c>
      <c r="D55" s="9">
        <v>120</v>
      </c>
      <c r="E55" s="52">
        <v>200</v>
      </c>
      <c r="F55" s="58">
        <f>D55*E55</f>
        <v>24000</v>
      </c>
      <c r="G55" s="85">
        <f t="shared" si="0"/>
        <v>0</v>
      </c>
      <c r="H55" s="73">
        <f t="shared" si="1"/>
        <v>0</v>
      </c>
      <c r="I55" s="73">
        <f t="shared" si="1"/>
        <v>0</v>
      </c>
      <c r="J55" s="69">
        <f t="shared" si="1"/>
        <v>0</v>
      </c>
      <c r="K55" s="82">
        <f t="shared" si="2"/>
        <v>0</v>
      </c>
      <c r="L55" s="76"/>
      <c r="M55" s="76"/>
      <c r="N55" s="69"/>
      <c r="O55" s="82">
        <f t="shared" si="3"/>
        <v>0</v>
      </c>
      <c r="P55" s="76"/>
      <c r="Q55" s="76"/>
      <c r="R55" s="69"/>
      <c r="S55" s="82">
        <f t="shared" si="4"/>
        <v>0</v>
      </c>
      <c r="T55" s="76"/>
      <c r="U55" s="73"/>
      <c r="V55" s="69"/>
      <c r="W55" s="82"/>
      <c r="X55" s="76"/>
      <c r="Y55" s="76"/>
      <c r="Z55" s="69"/>
      <c r="AA55" s="79"/>
      <c r="AB55" s="76"/>
      <c r="AC55" s="76"/>
      <c r="AD55" s="69"/>
    </row>
    <row r="56" spans="2:30" x14ac:dyDescent="0.25">
      <c r="B56" s="4"/>
      <c r="C56" s="7"/>
      <c r="D56" s="9"/>
      <c r="F56" s="58"/>
      <c r="G56" s="85">
        <f t="shared" si="0"/>
        <v>0</v>
      </c>
      <c r="H56" s="73">
        <f t="shared" si="1"/>
        <v>0</v>
      </c>
      <c r="I56" s="73">
        <f t="shared" si="1"/>
        <v>0</v>
      </c>
      <c r="J56" s="69">
        <f t="shared" si="1"/>
        <v>0</v>
      </c>
      <c r="K56" s="82">
        <f t="shared" si="2"/>
        <v>0</v>
      </c>
      <c r="L56" s="76"/>
      <c r="M56" s="76"/>
      <c r="N56" s="69"/>
      <c r="O56" s="82">
        <f t="shared" si="3"/>
        <v>0</v>
      </c>
      <c r="P56" s="76"/>
      <c r="Q56" s="76"/>
      <c r="R56" s="69"/>
      <c r="S56" s="82">
        <f t="shared" si="4"/>
        <v>0</v>
      </c>
      <c r="T56" s="76"/>
      <c r="U56" s="73"/>
      <c r="V56" s="69"/>
      <c r="W56" s="82"/>
      <c r="X56" s="76"/>
      <c r="Y56" s="76"/>
      <c r="Z56" s="69"/>
      <c r="AA56" s="79"/>
      <c r="AB56" s="76"/>
      <c r="AC56" s="76"/>
      <c r="AD56" s="69"/>
    </row>
    <row r="57" spans="2:30" x14ac:dyDescent="0.25">
      <c r="B57" s="4" t="s">
        <v>25</v>
      </c>
      <c r="C57" s="7" t="s">
        <v>31</v>
      </c>
      <c r="D57" s="9"/>
      <c r="E57">
        <v>30</v>
      </c>
      <c r="F57" s="58"/>
      <c r="G57" s="85">
        <f t="shared" si="0"/>
        <v>0</v>
      </c>
      <c r="H57" s="73">
        <f t="shared" si="1"/>
        <v>0</v>
      </c>
      <c r="I57" s="73">
        <f t="shared" si="1"/>
        <v>0</v>
      </c>
      <c r="J57" s="69">
        <f t="shared" si="1"/>
        <v>0</v>
      </c>
      <c r="K57" s="82">
        <f t="shared" si="2"/>
        <v>0</v>
      </c>
      <c r="L57" s="76"/>
      <c r="M57" s="76"/>
      <c r="N57" s="69"/>
      <c r="O57" s="82">
        <f t="shared" si="3"/>
        <v>0</v>
      </c>
      <c r="P57" s="76"/>
      <c r="Q57" s="76"/>
      <c r="R57" s="69"/>
      <c r="S57" s="82">
        <f t="shared" si="4"/>
        <v>0</v>
      </c>
      <c r="T57" s="76"/>
      <c r="U57" s="73"/>
      <c r="V57" s="69"/>
      <c r="W57" s="82"/>
      <c r="X57" s="76"/>
      <c r="Y57" s="76"/>
      <c r="Z57" s="69"/>
      <c r="AA57" s="79"/>
      <c r="AB57" s="76"/>
      <c r="AC57" s="76"/>
      <c r="AD57" s="69"/>
    </row>
    <row r="58" spans="2:30" x14ac:dyDescent="0.25">
      <c r="B58" s="4" t="s">
        <v>32</v>
      </c>
      <c r="C58" s="7" t="s">
        <v>35</v>
      </c>
      <c r="D58" s="19">
        <f>[1]re!C11*D23</f>
        <v>3225</v>
      </c>
      <c r="E58">
        <v>2</v>
      </c>
      <c r="F58" s="58">
        <f>E58*D58</f>
        <v>6450</v>
      </c>
      <c r="G58" s="85">
        <f t="shared" si="0"/>
        <v>0</v>
      </c>
      <c r="H58" s="73">
        <f t="shared" si="1"/>
        <v>0</v>
      </c>
      <c r="I58" s="73">
        <f t="shared" si="1"/>
        <v>0</v>
      </c>
      <c r="J58" s="69">
        <f t="shared" si="1"/>
        <v>0</v>
      </c>
      <c r="K58" s="82">
        <f t="shared" si="2"/>
        <v>0</v>
      </c>
      <c r="L58" s="76"/>
      <c r="M58" s="76"/>
      <c r="N58" s="69"/>
      <c r="O58" s="82">
        <f t="shared" si="3"/>
        <v>0</v>
      </c>
      <c r="P58" s="76"/>
      <c r="Q58" s="76"/>
      <c r="R58" s="69"/>
      <c r="S58" s="82">
        <f t="shared" si="4"/>
        <v>0</v>
      </c>
      <c r="T58" s="76"/>
      <c r="U58" s="73"/>
      <c r="V58" s="69"/>
      <c r="W58" s="82"/>
      <c r="X58" s="76"/>
      <c r="Y58" s="76"/>
      <c r="Z58" s="69"/>
      <c r="AA58" s="79"/>
      <c r="AB58" s="76"/>
      <c r="AC58" s="76"/>
      <c r="AD58" s="69"/>
    </row>
    <row r="59" spans="2:30" x14ac:dyDescent="0.25">
      <c r="B59" s="4" t="s">
        <v>5</v>
      </c>
      <c r="C59" s="7" t="s">
        <v>35</v>
      </c>
      <c r="D59" s="19">
        <f>[1]re!C12*D23</f>
        <v>537.5</v>
      </c>
      <c r="E59">
        <v>0</v>
      </c>
      <c r="F59" s="58">
        <f t="shared" ref="F59:F61" si="5">E59*D59</f>
        <v>0</v>
      </c>
      <c r="G59" s="85">
        <f t="shared" si="0"/>
        <v>0</v>
      </c>
      <c r="H59" s="73">
        <f t="shared" si="1"/>
        <v>0</v>
      </c>
      <c r="I59" s="73">
        <f t="shared" si="1"/>
        <v>0</v>
      </c>
      <c r="J59" s="69">
        <f t="shared" si="1"/>
        <v>0</v>
      </c>
      <c r="K59" s="82">
        <f t="shared" si="2"/>
        <v>0</v>
      </c>
      <c r="L59" s="76"/>
      <c r="M59" s="76"/>
      <c r="N59" s="69"/>
      <c r="O59" s="82">
        <f t="shared" si="3"/>
        <v>0</v>
      </c>
      <c r="P59" s="76"/>
      <c r="Q59" s="76"/>
      <c r="R59" s="69"/>
      <c r="S59" s="82">
        <f t="shared" si="4"/>
        <v>0</v>
      </c>
      <c r="T59" s="76"/>
      <c r="U59" s="73"/>
      <c r="V59" s="69"/>
      <c r="W59" s="82"/>
      <c r="X59" s="76"/>
      <c r="Y59" s="76"/>
      <c r="Z59" s="69"/>
      <c r="AA59" s="79"/>
      <c r="AB59" s="76"/>
      <c r="AC59" s="76"/>
      <c r="AD59" s="69"/>
    </row>
    <row r="60" spans="2:30" x14ac:dyDescent="0.25">
      <c r="B60" s="4" t="s">
        <v>30</v>
      </c>
      <c r="C60" s="7" t="s">
        <v>29</v>
      </c>
      <c r="D60" s="9">
        <v>40</v>
      </c>
      <c r="E60">
        <f>D60*E57</f>
        <v>1200</v>
      </c>
      <c r="F60" s="58">
        <f t="shared" si="5"/>
        <v>48000</v>
      </c>
      <c r="G60" s="85">
        <f t="shared" si="0"/>
        <v>0</v>
      </c>
      <c r="H60" s="73">
        <f t="shared" si="1"/>
        <v>0</v>
      </c>
      <c r="I60" s="73">
        <f t="shared" si="1"/>
        <v>0</v>
      </c>
      <c r="J60" s="69">
        <f t="shared" si="1"/>
        <v>0</v>
      </c>
      <c r="K60" s="82">
        <f t="shared" si="2"/>
        <v>0</v>
      </c>
      <c r="L60" s="76"/>
      <c r="M60" s="76"/>
      <c r="N60" s="69"/>
      <c r="O60" s="82">
        <f t="shared" si="3"/>
        <v>0</v>
      </c>
      <c r="P60" s="76"/>
      <c r="Q60" s="76"/>
      <c r="R60" s="69"/>
      <c r="S60" s="82">
        <f t="shared" si="4"/>
        <v>0</v>
      </c>
      <c r="T60" s="76"/>
      <c r="U60" s="73"/>
      <c r="V60" s="69"/>
      <c r="W60" s="82"/>
      <c r="X60" s="76"/>
      <c r="Y60" s="76"/>
      <c r="Z60" s="69"/>
      <c r="AA60" s="79"/>
      <c r="AB60" s="76"/>
      <c r="AC60" s="76"/>
      <c r="AD60" s="69"/>
    </row>
    <row r="61" spans="2:30" x14ac:dyDescent="0.25">
      <c r="B61" s="4" t="s">
        <v>7</v>
      </c>
      <c r="C61" s="7" t="s">
        <v>29</v>
      </c>
      <c r="D61" s="9">
        <v>20</v>
      </c>
      <c r="E61">
        <f>D61*E58</f>
        <v>40</v>
      </c>
      <c r="F61" s="58">
        <f t="shared" si="5"/>
        <v>800</v>
      </c>
      <c r="G61" s="85">
        <f t="shared" si="0"/>
        <v>0</v>
      </c>
      <c r="H61" s="73">
        <f t="shared" si="1"/>
        <v>0</v>
      </c>
      <c r="I61" s="73">
        <f t="shared" si="1"/>
        <v>0</v>
      </c>
      <c r="J61" s="69">
        <f t="shared" si="1"/>
        <v>0</v>
      </c>
      <c r="K61" s="82">
        <f t="shared" si="2"/>
        <v>0</v>
      </c>
      <c r="L61" s="76"/>
      <c r="M61" s="76"/>
      <c r="N61" s="69"/>
      <c r="O61" s="82">
        <f t="shared" si="3"/>
        <v>0</v>
      </c>
      <c r="P61" s="76"/>
      <c r="Q61" s="76"/>
      <c r="R61" s="69"/>
      <c r="S61" s="82">
        <f t="shared" si="4"/>
        <v>0</v>
      </c>
      <c r="T61" s="76"/>
      <c r="U61" s="73"/>
      <c r="V61" s="69"/>
      <c r="W61" s="82"/>
      <c r="X61" s="76"/>
      <c r="Y61" s="76"/>
      <c r="Z61" s="69"/>
      <c r="AA61" s="79"/>
      <c r="AB61" s="76"/>
      <c r="AC61" s="76"/>
      <c r="AD61" s="69"/>
    </row>
    <row r="62" spans="2:30" ht="15.75" thickBot="1" x14ac:dyDescent="0.3">
      <c r="B62" s="4"/>
      <c r="F62" s="1"/>
      <c r="G62" s="85"/>
      <c r="H62" s="73"/>
      <c r="I62" s="73"/>
      <c r="J62" s="69"/>
      <c r="K62" s="82"/>
      <c r="L62" s="76"/>
      <c r="M62" s="76"/>
      <c r="N62" s="69"/>
      <c r="O62" s="82"/>
      <c r="P62" s="76"/>
      <c r="Q62" s="76"/>
      <c r="R62" s="69"/>
      <c r="S62" s="82"/>
      <c r="T62" s="76"/>
      <c r="U62" s="73"/>
      <c r="V62" s="69"/>
      <c r="W62" s="82"/>
      <c r="X62" s="76"/>
      <c r="Y62" s="76"/>
      <c r="Z62" s="69"/>
      <c r="AA62" s="79"/>
      <c r="AB62" s="76"/>
      <c r="AC62" s="76"/>
      <c r="AD62" s="69"/>
    </row>
    <row r="63" spans="2:30" ht="15.75" thickBot="1" x14ac:dyDescent="0.3">
      <c r="B63" s="13" t="s">
        <v>8</v>
      </c>
      <c r="C63" s="12"/>
      <c r="D63" s="12"/>
      <c r="E63" s="12"/>
      <c r="F63" s="59">
        <f>SUM(F48:F61)</f>
        <v>169850</v>
      </c>
      <c r="G63" s="86">
        <f t="shared" ref="G63:I63" si="6">SUM(G48:G61)</f>
        <v>90600</v>
      </c>
      <c r="H63" s="75">
        <f t="shared" si="6"/>
        <v>120</v>
      </c>
      <c r="I63" s="75">
        <f t="shared" si="6"/>
        <v>0</v>
      </c>
      <c r="J63" s="75">
        <f>SUM(J48:J61)</f>
        <v>90480</v>
      </c>
      <c r="K63" s="83">
        <f t="shared" ref="K63:M63" si="7">SUM(K48:K61)</f>
        <v>45300</v>
      </c>
      <c r="L63" s="66">
        <f t="shared" si="7"/>
        <v>60</v>
      </c>
      <c r="M63" s="66">
        <f t="shared" si="7"/>
        <v>0</v>
      </c>
      <c r="N63" s="66">
        <f>SUM(N48:N61)</f>
        <v>45240</v>
      </c>
      <c r="O63" s="91">
        <f t="shared" ref="O63:Q63" si="8">SUM(O48:O61)</f>
        <v>45300</v>
      </c>
      <c r="P63" s="75">
        <f t="shared" si="8"/>
        <v>60</v>
      </c>
      <c r="Q63" s="75">
        <f t="shared" si="8"/>
        <v>0</v>
      </c>
      <c r="R63" s="75">
        <f>SUM(R48:R61)</f>
        <v>45240</v>
      </c>
      <c r="S63" s="89">
        <f>SUM(S48:S62)</f>
        <v>0</v>
      </c>
      <c r="T63" s="75">
        <f t="shared" ref="T63:U63" si="9">SUM(T48:T61)</f>
        <v>0</v>
      </c>
      <c r="U63" s="75">
        <f t="shared" si="9"/>
        <v>0</v>
      </c>
      <c r="V63" s="75">
        <f>SUM(V48:V61)</f>
        <v>0</v>
      </c>
      <c r="W63" s="92">
        <f>SUM(W48:W61)</f>
        <v>0</v>
      </c>
      <c r="X63" s="78">
        <f>SUM(X48:X61)</f>
        <v>0</v>
      </c>
      <c r="Y63" s="78">
        <f t="shared" ref="Y63:Z63" si="10">SUM(Y48:Y61)</f>
        <v>0</v>
      </c>
      <c r="Z63" s="78">
        <f t="shared" si="10"/>
        <v>0</v>
      </c>
      <c r="AA63" s="77"/>
      <c r="AB63" s="78"/>
      <c r="AC63" s="78"/>
      <c r="AD63" s="75"/>
    </row>
    <row r="64" spans="2:30" x14ac:dyDescent="0.25">
      <c r="F64" s="16"/>
    </row>
    <row r="65" spans="6:6" x14ac:dyDescent="0.25">
      <c r="F65" s="16"/>
    </row>
  </sheetData>
  <mergeCells count="6">
    <mergeCell ref="AA45:AD45"/>
    <mergeCell ref="G45:J45"/>
    <mergeCell ref="K45:N45"/>
    <mergeCell ref="O45:R45"/>
    <mergeCell ref="S45:V45"/>
    <mergeCell ref="W45:Z45"/>
  </mergeCells>
  <pageMargins left="0.25" right="0.25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PIP_01</vt:lpstr>
      <vt:lpstr>Buget_01</vt:lpstr>
      <vt:lpstr>1.1.1.1</vt:lpstr>
      <vt:lpstr>1.1.1.2</vt:lpstr>
      <vt:lpstr>1.1.1.3</vt:lpstr>
      <vt:lpstr>1.1.1.4</vt:lpstr>
      <vt:lpstr>1.1.2.1</vt:lpstr>
      <vt:lpstr>1.1.2.2</vt:lpstr>
      <vt:lpstr>1.1.2.3</vt:lpstr>
      <vt:lpstr>1.1.3.1</vt:lpstr>
      <vt:lpstr>1.1.3.2</vt:lpstr>
      <vt:lpstr>1.1.3.3</vt:lpstr>
      <vt:lpstr>1.1.3.4</vt:lpstr>
      <vt:lpstr>1.1.3.5</vt:lpstr>
      <vt:lpstr>1.1.3.6</vt:lpstr>
      <vt:lpstr>1.1.4.1</vt:lpstr>
      <vt:lpstr>1.1.4.2</vt:lpstr>
      <vt:lpstr>1.1.4.3</vt:lpstr>
      <vt:lpstr>1.1.4.4</vt:lpstr>
      <vt:lpstr>1.2.1.1</vt:lpstr>
      <vt:lpstr>1.2.1.2</vt:lpstr>
      <vt:lpstr>1.2.1.3</vt:lpstr>
      <vt:lpstr>1.2.1.4</vt:lpstr>
      <vt:lpstr>1.2.1.5</vt:lpstr>
      <vt:lpstr>1.2.1.6</vt:lpstr>
      <vt:lpstr>1.2.1.7</vt:lpstr>
      <vt:lpstr>1.2.2.1</vt:lpstr>
      <vt:lpstr>1.2.2.2</vt:lpstr>
      <vt:lpstr>1.2.2.3</vt:lpstr>
      <vt:lpstr>1.2.2.4</vt:lpstr>
      <vt:lpstr>1.2.2.5</vt:lpstr>
      <vt:lpstr>1.2.3.1</vt:lpstr>
      <vt:lpstr>1.2.3.2</vt:lpstr>
      <vt:lpstr>1.2.3.3</vt:lpstr>
      <vt:lpstr>1.2.3.4</vt:lpstr>
      <vt:lpstr>1.2.4.1</vt:lpstr>
      <vt:lpstr>1.2.4.2</vt:lpstr>
      <vt:lpstr>1.2.4.3</vt:lpstr>
      <vt:lpstr>1.2.4.4</vt:lpstr>
      <vt:lpstr>1.2.4.5</vt:lpstr>
      <vt:lpstr>1.2.4.6</vt:lpstr>
      <vt:lpstr>1.2.4.7</vt:lpstr>
      <vt:lpstr>1.2.4.8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Admin</cp:lastModifiedBy>
  <cp:lastPrinted>2021-02-17T08:37:44Z</cp:lastPrinted>
  <dcterms:created xsi:type="dcterms:W3CDTF">2014-01-17T21:47:52Z</dcterms:created>
  <dcterms:modified xsi:type="dcterms:W3CDTF">2021-07-30T17:27:14Z</dcterms:modified>
</cp:coreProperties>
</file>